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enne_projektmappe" defaultThemeVersion="166925"/>
  <mc:AlternateContent xmlns:mc="http://schemas.openxmlformats.org/markup-compatibility/2006">
    <mc:Choice Requires="x15">
      <x15ac:absPath xmlns:x15ac="http://schemas.microsoft.com/office/spreadsheetml/2010/11/ac" url="I:\Lønteamet\Barsel\Barselsskemaer pr. 2. august 2022\"/>
    </mc:Choice>
  </mc:AlternateContent>
  <xr:revisionPtr revIDLastSave="0" documentId="8_{3BB26D8F-787D-4B94-B928-42C9B6A6E0DF}" xr6:coauthVersionLast="47" xr6:coauthVersionMax="47" xr10:uidLastSave="{00000000-0000-0000-0000-000000000000}"/>
  <workbookProtection workbookAlgorithmName="SHA-512" workbookHashValue="B0S4r2rwWuD8Wo5HKZ4ZQ66DZ5m4pqLieFS7cLklfGeBCIYdygUccckrJUoRJDUce+hOg1cgUVXtTuRP/M9/Fw==" workbookSaltValue="CVnfg4CnAywiM829KzHDrA==" workbookSpinCount="100000" lockStructure="1"/>
  <bookViews>
    <workbookView xWindow="28680" yWindow="-120" windowWidth="29040" windowHeight="15840" xr2:uid="{D144E72C-49EA-4143-88A4-36CDCAAA8E5E}"/>
  </bookViews>
  <sheets>
    <sheet name="Meddelelse om afh. af orlov" sheetId="2" r:id="rId1"/>
    <sheet name="Genoptagelse pkt. 12 beregning" sheetId="3" r:id="rId2"/>
    <sheet name="Vejl.til arbejdsgiver" sheetId="4" r:id="rId3"/>
    <sheet name="Vejl.til medarbejder" sheetId="5" r:id="rId4"/>
    <sheet name="Skematisk" sheetId="7" state="hidden" r:id="rId5"/>
    <sheet name="data" sheetId="6" state="hidden" r:id="rId6"/>
  </sheets>
  <definedNames>
    <definedName name="Z_77A5797B_A3DE_48EF_9015_4F296A9434BD_.wvu.Rows" localSheetId="0" hidden="1">'Meddelelse om afh. af orlov'!$4:$4,'Meddelelse om afh. af orlov'!$131:$131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7" i="2" l="1"/>
  <c r="C50" i="2"/>
  <c r="H43" i="2" l="1"/>
  <c r="H42" i="2"/>
  <c r="J166" i="2"/>
  <c r="J165" i="2"/>
  <c r="J164" i="2"/>
  <c r="E166" i="2"/>
  <c r="E165" i="2"/>
  <c r="E164" i="2"/>
  <c r="G40" i="2"/>
  <c r="D137" i="2"/>
  <c r="I166" i="2"/>
  <c r="K166" i="2" s="1"/>
  <c r="D166" i="2"/>
  <c r="F166" i="2" s="1"/>
  <c r="I165" i="2"/>
  <c r="K165" i="2" s="1"/>
  <c r="D165" i="2"/>
  <c r="F165" i="2" s="1"/>
  <c r="I164" i="2"/>
  <c r="K164" i="2" s="1"/>
  <c r="D164" i="2"/>
  <c r="F164" i="2" s="1"/>
  <c r="F122" i="2"/>
  <c r="J150" i="2"/>
  <c r="E150" i="2"/>
  <c r="G15" i="2"/>
  <c r="D50" i="2"/>
  <c r="F50" i="2" s="1"/>
  <c r="F63" i="2" s="1"/>
  <c r="F112" i="2"/>
  <c r="K82" i="2"/>
  <c r="I137" i="2"/>
  <c r="J113" i="2"/>
  <c r="J112" i="2"/>
  <c r="E113" i="2"/>
  <c r="E112" i="2"/>
  <c r="G41" i="2"/>
  <c r="B35" i="2"/>
  <c r="E41" i="2"/>
  <c r="F40" i="2"/>
  <c r="E33" i="2"/>
  <c r="E34" i="2" s="1"/>
  <c r="F32" i="2"/>
  <c r="F34" i="2" s="1"/>
  <c r="I148" i="2"/>
  <c r="D148" i="2"/>
  <c r="B108" i="2"/>
  <c r="E50" i="2" l="1"/>
  <c r="D65" i="2" s="1"/>
  <c r="I169" i="2"/>
  <c r="D169" i="2"/>
  <c r="F167" i="2"/>
  <c r="K167" i="2"/>
  <c r="F42" i="2"/>
  <c r="E42" i="2"/>
  <c r="D66" i="2" s="1"/>
  <c r="F176" i="2"/>
  <c r="K185" i="2" l="1"/>
  <c r="F185" i="2"/>
  <c r="B187" i="2"/>
  <c r="G177" i="2"/>
  <c r="B177" i="2"/>
  <c r="K176" i="2"/>
  <c r="H153" i="2"/>
  <c r="C153" i="2"/>
  <c r="H150" i="2"/>
  <c r="J153" i="2" l="1"/>
  <c r="K153" i="2" s="1"/>
  <c r="I155" i="2"/>
  <c r="E153" i="2"/>
  <c r="F153" i="2" s="1"/>
  <c r="D155" i="2"/>
  <c r="B186" i="2"/>
  <c r="BH5" i="7"/>
  <c r="BH6" i="7"/>
  <c r="BH7" i="7"/>
  <c r="BH8" i="7"/>
  <c r="BH11" i="7"/>
  <c r="BK11" i="7" s="1"/>
  <c r="BH12" i="7"/>
  <c r="BH13" i="7"/>
  <c r="BH15" i="7"/>
  <c r="BH16" i="7"/>
  <c r="BH14" i="7"/>
  <c r="BH21" i="7"/>
  <c r="BJ21" i="7" s="1"/>
  <c r="BH22" i="7"/>
  <c r="BH23" i="7"/>
  <c r="BH24" i="7"/>
  <c r="BH25" i="7"/>
  <c r="BH28" i="7"/>
  <c r="BK28" i="7" s="1"/>
  <c r="BH29" i="7"/>
  <c r="BH30" i="7"/>
  <c r="BH32" i="7"/>
  <c r="BH33" i="7"/>
  <c r="BH31" i="7"/>
  <c r="BH4" i="7"/>
  <c r="BJ4" i="7" s="1"/>
  <c r="I200" i="2"/>
  <c r="I201" i="2" s="1"/>
  <c r="G8" i="3"/>
  <c r="G7" i="3"/>
  <c r="D44" i="2" l="1"/>
  <c r="E44" i="2" s="1"/>
  <c r="BJ23" i="7"/>
  <c r="BK14" i="7"/>
  <c r="BJ6" i="7"/>
  <c r="BK31" i="7"/>
  <c r="J200" i="2"/>
  <c r="E83" i="2" l="1"/>
  <c r="D83" i="2"/>
  <c r="C83" i="2"/>
  <c r="B83" i="2"/>
  <c r="E82" i="2"/>
  <c r="D82" i="2"/>
  <c r="C82" i="2"/>
  <c r="B82" i="2"/>
  <c r="K83" i="2" l="1"/>
  <c r="D75" i="2"/>
  <c r="E75" i="2" s="1"/>
  <c r="D76" i="2"/>
  <c r="E76" i="2" s="1"/>
  <c r="B78" i="2"/>
  <c r="B79" i="2"/>
  <c r="B80" i="2"/>
  <c r="I112" i="2"/>
  <c r="K112" i="2" s="1"/>
  <c r="I113" i="2"/>
  <c r="K113" i="2" s="1"/>
  <c r="I76" i="2"/>
  <c r="J76" i="2" s="1"/>
  <c r="F88" i="2" l="1"/>
  <c r="B88" i="2"/>
  <c r="D88" i="2"/>
  <c r="C88" i="2"/>
  <c r="I88" i="2"/>
  <c r="E88" i="2"/>
  <c r="H88" i="2"/>
  <c r="G88" i="2"/>
  <c r="K76" i="2"/>
  <c r="F76" i="2"/>
  <c r="F75" i="2"/>
  <c r="I75" i="2"/>
  <c r="J75" i="2" s="1"/>
  <c r="C87" i="2" l="1"/>
  <c r="D87" i="2"/>
  <c r="H87" i="2"/>
  <c r="E87" i="2"/>
  <c r="F87" i="2"/>
  <c r="B87" i="2"/>
  <c r="G87" i="2"/>
  <c r="I87" i="2"/>
  <c r="I111" i="2"/>
  <c r="K111" i="2" l="1"/>
  <c r="K114" i="2" s="1"/>
  <c r="K122" i="2" s="1"/>
  <c r="J111" i="2"/>
  <c r="I124" i="2" s="1"/>
  <c r="D74" i="2"/>
  <c r="E74" i="2" s="1"/>
  <c r="D99" i="2" s="1"/>
  <c r="I74" i="2"/>
  <c r="J74" i="2" s="1"/>
  <c r="I99" i="2" s="1"/>
  <c r="K75" i="2"/>
  <c r="K74" i="2" l="1"/>
  <c r="K77" i="2" s="1"/>
  <c r="F74" i="2"/>
  <c r="E69" i="2" s="1"/>
  <c r="K198" i="2"/>
  <c r="E12" i="3"/>
  <c r="G9" i="3"/>
  <c r="H8" i="3"/>
  <c r="C180" i="2"/>
  <c r="H172" i="2"/>
  <c r="K135" i="2"/>
  <c r="F135" i="2"/>
  <c r="E56" i="2"/>
  <c r="D56" i="2"/>
  <c r="C56" i="2"/>
  <c r="B56" i="2"/>
  <c r="I55" i="2"/>
  <c r="E55" i="2"/>
  <c r="D55" i="2"/>
  <c r="C55" i="2"/>
  <c r="B55" i="2"/>
  <c r="I54" i="2"/>
  <c r="J54" i="2" s="1"/>
  <c r="E54" i="2"/>
  <c r="D54" i="2"/>
  <c r="C54" i="2"/>
  <c r="B54" i="2"/>
  <c r="K55" i="2" l="1"/>
  <c r="J55" i="2"/>
  <c r="K54" i="2"/>
  <c r="H86" i="2"/>
  <c r="G86" i="2"/>
  <c r="D86" i="2"/>
  <c r="C86" i="2"/>
  <c r="E86" i="2"/>
  <c r="B86" i="2"/>
  <c r="F86" i="2"/>
  <c r="I86" i="2"/>
  <c r="G135" i="2"/>
  <c r="F77" i="2"/>
  <c r="F96" i="2" s="1"/>
  <c r="K10" i="3"/>
  <c r="D111" i="2"/>
  <c r="E111" i="2" s="1"/>
  <c r="D124" i="2" s="1"/>
  <c r="K84" i="2"/>
  <c r="K52" i="2"/>
  <c r="K51" i="2"/>
  <c r="K50" i="2"/>
  <c r="K201" i="2"/>
  <c r="B199" i="2"/>
  <c r="B85" i="2" l="1"/>
  <c r="K96" i="2"/>
  <c r="F111" i="2"/>
  <c r="D100" i="2"/>
  <c r="B84" i="2"/>
  <c r="F84" i="2"/>
  <c r="K56" i="2"/>
  <c r="I66" i="2" s="1"/>
  <c r="I100" i="2" l="1"/>
  <c r="B102" i="2" s="1"/>
  <c r="K63" i="2"/>
  <c r="I65" i="2"/>
  <c r="K57" i="2"/>
  <c r="G68" i="2"/>
  <c r="D112" i="2"/>
  <c r="G24" i="2"/>
  <c r="F56" i="2"/>
  <c r="I125" i="2" l="1"/>
  <c r="I138" i="2" l="1"/>
  <c r="G140" i="2" s="1"/>
  <c r="D113" i="2"/>
  <c r="F113" i="2" s="1"/>
  <c r="F114" i="2" s="1"/>
  <c r="D125" i="2" s="1"/>
  <c r="B128" i="2" l="1"/>
  <c r="B139" i="2"/>
  <c r="D138" i="2"/>
  <c r="B140" i="2" s="1"/>
  <c r="B129" i="2"/>
  <c r="G5" i="3" l="1"/>
  <c r="G6" i="3" s="1"/>
  <c r="C150" i="2"/>
  <c r="H12" i="3" l="1"/>
  <c r="G12" i="3"/>
  <c r="I206" i="2" l="1"/>
  <c r="I196" i="2"/>
  <c r="I12" i="3"/>
  <c r="G13" i="3" s="1"/>
  <c r="E206" i="2"/>
  <c r="K196" i="2" l="1"/>
  <c r="K197" i="2"/>
  <c r="I197" i="2"/>
</calcChain>
</file>

<file path=xl/sharedStrings.xml><?xml version="1.0" encoding="utf-8"?>
<sst xmlns="http://schemas.openxmlformats.org/spreadsheetml/2006/main" count="533" uniqueCount="252">
  <si>
    <t xml:space="preserve">Meddelelse om
afholdelse af orlov i forbindelse med
fødsel / adoption </t>
  </si>
  <si>
    <t>Anvend "Tabulator (TAB)" for at gå til næste felt-indberetning!</t>
  </si>
  <si>
    <t>Sendes/
afleveres til:</t>
  </si>
  <si>
    <t>Varsling/Aflevering af skemaet</t>
  </si>
  <si>
    <r>
      <rPr>
        <b/>
        <sz val="10"/>
        <rFont val="Calibri"/>
        <family val="2"/>
        <scheme val="minor"/>
      </rPr>
      <t>FAR/MEDMOR:</t>
    </r>
    <r>
      <rPr>
        <sz val="10"/>
        <rFont val="Calibri"/>
        <family val="2"/>
        <scheme val="minor"/>
      </rPr>
      <t xml:space="preserve">
En far, der ønsker at holde orlov i de første 10 uger efter fødslen (dvs. 2 ugers fædreorlov, op til 8 ugers overdraget orlov fra mor, eller forlods brug af forældreorlov), skal </t>
    </r>
    <r>
      <rPr>
        <b/>
        <u/>
        <sz val="10"/>
        <rFont val="Calibri"/>
        <family val="2"/>
        <scheme val="minor"/>
      </rPr>
      <t>senest 4 uger før det forventede fødselstidspunkt underrette arbejdsgiveren</t>
    </r>
    <r>
      <rPr>
        <sz val="10"/>
        <rFont val="Calibri"/>
        <family val="2"/>
        <scheme val="minor"/>
      </rPr>
      <t xml:space="preserve"> om dette og om længden af fraværet. Adoptanter skal så vidt muligt iagttage samme frist.</t>
    </r>
  </si>
  <si>
    <r>
      <t xml:space="preserve">FÆLLES:
</t>
    </r>
    <r>
      <rPr>
        <sz val="10"/>
        <rFont val="Calibri"/>
        <family val="2"/>
        <scheme val="minor"/>
      </rPr>
      <t xml:space="preserve">Forældre, der ønsker at holde forældreorlov, skal </t>
    </r>
    <r>
      <rPr>
        <b/>
        <u/>
        <sz val="10"/>
        <rFont val="Calibri"/>
        <family val="2"/>
        <scheme val="minor"/>
      </rPr>
      <t>inden 6 uger efter fødslen underrette deres arbejdsgiver</t>
    </r>
    <r>
      <rPr>
        <sz val="10"/>
        <rFont val="Calibri"/>
        <family val="2"/>
        <scheme val="minor"/>
      </rPr>
      <t xml:space="preserve"> om tidspunktet for fraværets begyndelse og om længden af orloven. Adoptanter skal så vidt muligt iagttage samme frist.
Forældre, der ønsker at udskyde orlov, skal </t>
    </r>
    <r>
      <rPr>
        <b/>
        <u/>
        <sz val="10"/>
        <rFont val="Calibri"/>
        <family val="2"/>
        <scheme val="minor"/>
      </rPr>
      <t>varsle dette senest 8 uger efter fødslen</t>
    </r>
    <r>
      <rPr>
        <sz val="10"/>
        <rFont val="Calibri"/>
        <family val="2"/>
        <scheme val="minor"/>
      </rPr>
      <t xml:space="preserve">. Afholdelse af udskudt orlov skal varsles 8 uger før fraværets begyndelse.
En forælder, som har ændret anvendelsen af orloven som følge af, at der er indtruffet omstændigheder, der gør det urimeligt at opretholde orloven som først varslet, skal varsle afholdelse af resterende fravær over for arbejdsgiver </t>
    </r>
    <r>
      <rPr>
        <b/>
        <u/>
        <sz val="10"/>
        <rFont val="Calibri"/>
        <family val="2"/>
        <scheme val="minor"/>
      </rPr>
      <t>senest 16 uger før fraværet</t>
    </r>
    <r>
      <rPr>
        <sz val="10"/>
        <rFont val="Calibri"/>
        <family val="2"/>
        <scheme val="minor"/>
      </rPr>
      <t xml:space="preserve"> påbegyndes.
</t>
    </r>
    <r>
      <rPr>
        <b/>
        <sz val="10"/>
        <rFont val="Calibri"/>
        <family val="2"/>
        <scheme val="minor"/>
      </rPr>
      <t xml:space="preserve">
</t>
    </r>
  </si>
  <si>
    <t>Hvilken type orlov ønsker du at gøre brug af?</t>
  </si>
  <si>
    <t>Barsel</t>
  </si>
  <si>
    <t>Adoption Børn modtaget - Danmark</t>
  </si>
  <si>
    <t>Adoption Børn hentet - Udland</t>
  </si>
  <si>
    <t>x</t>
  </si>
  <si>
    <t>1. FORVENTET FØDSEL - START PÅ BARSELSORLOV</t>
  </si>
  <si>
    <r>
      <t xml:space="preserve">Forventet fødselsdato </t>
    </r>
    <r>
      <rPr>
        <sz val="10"/>
        <color indexed="8"/>
        <rFont val="Calibri"/>
        <family val="2"/>
      </rPr>
      <t>(dd-mm-åååå)</t>
    </r>
  </si>
  <si>
    <t>Tidligste start for barselsorlov (8 uger før)</t>
  </si>
  <si>
    <t>Senest 3 måneder før forventet fødsel skal du give din leder besked om, hvornår du påbegynder din barselsorlov.</t>
  </si>
  <si>
    <t>2. PERSONLIGE OPLYSNINGER (skal udfyldes)</t>
  </si>
  <si>
    <t>MOR</t>
  </si>
  <si>
    <t>FAR / MEDMOR</t>
  </si>
  <si>
    <t>Navn</t>
  </si>
  <si>
    <t>CPR nr.: *)</t>
  </si>
  <si>
    <t>Arb.sted: *)</t>
  </si>
  <si>
    <r>
      <t xml:space="preserve">Barn født: 
</t>
    </r>
    <r>
      <rPr>
        <sz val="8"/>
        <color indexed="8"/>
        <rFont val="Calibri"/>
        <family val="2"/>
      </rPr>
      <t>(dd-mm-åååå)</t>
    </r>
    <r>
      <rPr>
        <b/>
        <sz val="8"/>
        <color indexed="8"/>
        <rFont val="Calibri"/>
        <family val="2"/>
      </rPr>
      <t xml:space="preserve"> </t>
    </r>
  </si>
  <si>
    <t>Begge forældres barsels- og orlovsperiode skal udfyldes af hensyn til reglerne om dagpengerefusion. 
*) Det er kun ansatte ved kommunen, der skal udfylde CPR nr. og arbejdssted.</t>
  </si>
  <si>
    <t>3. DAGPENGERET &amp; OVERDRAGELSE</t>
  </si>
  <si>
    <t>Her oplyses hvordan ret til dagpenge fordeles mellem Mor og Far/Medmor.
Dagpengeretten for Mor og Far/Medmor skal dokumenteres ved skærmprint fra ”Min Barsel” på Borger.dk, senest når barselsskemaet underskrives.</t>
  </si>
  <si>
    <t xml:space="preserve"> </t>
  </si>
  <si>
    <t>FAR/MEDMOR</t>
  </si>
  <si>
    <t>Antal uger med dagpengeret</t>
  </si>
  <si>
    <t>Overdraget til Mor fra Far/Medmor</t>
  </si>
  <si>
    <t>Når du skal planlægge din barsel, kan du evt. anvende barselsberegner på borger.dk, herunder "Min barsel".</t>
  </si>
  <si>
    <t>Overdraget til Far/Medmor fra Mor</t>
  </si>
  <si>
    <t>Fordeling af uger med Dagpengeret</t>
  </si>
  <si>
    <t>JA</t>
  </si>
  <si>
    <t>NEJ</t>
  </si>
  <si>
    <t>Er partner selvstændig, stud., eller ledig?</t>
  </si>
  <si>
    <t>Hvis ja, så angiv herunder, om og hvor mange af de 22 uger der overdrages til den anden forælder</t>
  </si>
  <si>
    <t>Kontrol - 48 uger tilsammen</t>
  </si>
  <si>
    <t>4. ORLOV - inden for de første 10 uger efter barnets fødsel (skal udfyldes)</t>
  </si>
  <si>
    <r>
      <rPr>
        <b/>
        <u/>
        <sz val="10"/>
        <color rgb="FFCC0000"/>
        <rFont val="Calibri"/>
        <family val="2"/>
      </rPr>
      <t>MOR</t>
    </r>
    <r>
      <rPr>
        <b/>
        <u/>
        <sz val="10"/>
        <color indexed="10"/>
        <rFont val="Calibri"/>
        <family val="2"/>
      </rPr>
      <t xml:space="preserve">
</t>
    </r>
    <r>
      <rPr>
        <b/>
        <sz val="10"/>
        <color indexed="8"/>
        <rFont val="Calibri"/>
        <family val="2"/>
      </rPr>
      <t>ønsker at gøre brug af følgende ret til orlov</t>
    </r>
  </si>
  <si>
    <r>
      <rPr>
        <b/>
        <u/>
        <sz val="10"/>
        <color rgb="FFCC0000"/>
        <rFont val="Calibri"/>
        <family val="2"/>
      </rPr>
      <t>FAR/MEDMOR</t>
    </r>
    <r>
      <rPr>
        <b/>
        <u/>
        <sz val="10"/>
        <color indexed="10"/>
        <rFont val="Calibri"/>
        <family val="2"/>
      </rPr>
      <t xml:space="preserve">
</t>
    </r>
    <r>
      <rPr>
        <b/>
        <sz val="10"/>
        <color indexed="8"/>
        <rFont val="Calibri"/>
        <family val="2"/>
      </rPr>
      <t>ønsker at gøre brug af følgende ret til orlov</t>
    </r>
  </si>
  <si>
    <t xml:space="preserve">2 ugers barsel -  med løn - øremærket (pligt)
8 ugers barsel -  med løn - overførbar ret til dagpenge (lønret overføres ikke)
</t>
  </si>
  <si>
    <t xml:space="preserve">2 ugers barsel - øremærket - med løn inden for de første 10 uger. 
Kan efter aftale med arbejdsgiver afvikles ikke-sammenhængende
</t>
  </si>
  <si>
    <t>Uger</t>
  </si>
  <si>
    <r>
      <t xml:space="preserve">Fra dato (inkl.): </t>
    </r>
    <r>
      <rPr>
        <b/>
        <sz val="8"/>
        <color theme="1"/>
        <rFont val="Calibri"/>
        <family val="2"/>
        <scheme val="minor"/>
      </rPr>
      <t xml:space="preserve"> 
</t>
    </r>
    <r>
      <rPr>
        <sz val="8"/>
        <color indexed="8"/>
        <rFont val="Calibri"/>
        <family val="2"/>
      </rPr>
      <t>(dd-mm-åååå)</t>
    </r>
    <r>
      <rPr>
        <b/>
        <sz val="8"/>
        <color indexed="8"/>
        <rFont val="Calibri"/>
        <family val="2"/>
      </rPr>
      <t xml:space="preserve"> </t>
    </r>
  </si>
  <si>
    <r>
      <t xml:space="preserve">Til dato  (inkl.): </t>
    </r>
    <r>
      <rPr>
        <b/>
        <sz val="8"/>
        <color theme="1"/>
        <rFont val="Calibri"/>
        <family val="2"/>
        <scheme val="minor"/>
      </rPr>
      <t xml:space="preserve"> 
</t>
    </r>
    <r>
      <rPr>
        <sz val="8"/>
        <color indexed="8"/>
        <rFont val="Calibri"/>
        <family val="2"/>
      </rPr>
      <t>(dd-mm-åååå)</t>
    </r>
    <r>
      <rPr>
        <b/>
        <sz val="8"/>
        <color indexed="8"/>
        <rFont val="Calibri"/>
        <family val="2"/>
      </rPr>
      <t xml:space="preserve"> </t>
    </r>
  </si>
  <si>
    <t>Dage</t>
  </si>
  <si>
    <r>
      <t xml:space="preserve">Dato (inkl.):  
</t>
    </r>
    <r>
      <rPr>
        <sz val="8"/>
        <color indexed="8"/>
        <rFont val="Calibri"/>
        <family val="2"/>
      </rPr>
      <t>(dd-mm-åååå)</t>
    </r>
    <r>
      <rPr>
        <b/>
        <sz val="10"/>
        <color indexed="8"/>
        <rFont val="Calibri"/>
        <family val="2"/>
      </rPr>
      <t xml:space="preserve"> </t>
    </r>
  </si>
  <si>
    <t>Antal uger</t>
  </si>
  <si>
    <r>
      <t xml:space="preserve">Fra dato (inkl.):  
</t>
    </r>
    <r>
      <rPr>
        <sz val="8"/>
        <color indexed="8"/>
        <rFont val="Calibri"/>
        <family val="2"/>
      </rPr>
      <t>(dd-mm-åååå)</t>
    </r>
    <r>
      <rPr>
        <b/>
        <sz val="10"/>
        <color indexed="8"/>
        <rFont val="Calibri"/>
        <family val="2"/>
      </rPr>
      <t xml:space="preserve"> </t>
    </r>
  </si>
  <si>
    <r>
      <t xml:space="preserve">Til dato  (inkl.):  
</t>
    </r>
    <r>
      <rPr>
        <sz val="8"/>
        <color indexed="8"/>
        <rFont val="Calibri"/>
        <family val="2"/>
      </rPr>
      <t>(dd-mm-åååå)</t>
    </r>
    <r>
      <rPr>
        <b/>
        <sz val="8"/>
        <color indexed="8"/>
        <rFont val="Calibri"/>
        <family val="2"/>
      </rPr>
      <t xml:space="preserve"> </t>
    </r>
  </si>
  <si>
    <t>Dage i alt</t>
  </si>
  <si>
    <r>
      <t xml:space="preserve">BARN HOSPITALSINDLÆGGELSE: Udfyldes kun hvis barnet indlægges på hospital indenfor første 10 uger efter barnets fødsel/modtagelse
</t>
    </r>
    <r>
      <rPr>
        <b/>
        <sz val="10"/>
        <color rgb="FFCC0000"/>
        <rFont val="Calibri"/>
        <family val="2"/>
        <scheme val="minor"/>
      </rPr>
      <t>HUSK EVT. KONSEKVENSRETTELSER I "FRA DATO" UNDER PUNKT 5-8</t>
    </r>
  </si>
  <si>
    <t>Hvis arbejdet IKKE genoptages - Indberet antal dages hospitalsindlæggelse:
Gælder barns indlæggelse indenfor de første 46 uger</t>
  </si>
  <si>
    <t>Hvis arbejdet genoptages - Indberet antal dages hospitalsindlæggelse:
Hvis arbejde genoptages har begge forældre har ret til forlængelse af orloven med antal dages for barns hospitalsindlæggelse indenfor 10 ugers perioden.
Dagene forlænger MORs periode med orlov. 
For FAR/MEDMOR gælder ret til forlængelse af perioden på 2 uger.</t>
  </si>
  <si>
    <t xml:space="preserve">Antal orlovsdage i alt inkl. barns hospitalsindlæggelse </t>
  </si>
  <si>
    <t>Antal orlovsdage i alt inkl. barns hospitalsindlæggelse</t>
  </si>
  <si>
    <t>Sidste orlovsdato</t>
  </si>
  <si>
    <t>Inkl. evt. forlængelse grundet barns hospitalsindlæggelse</t>
  </si>
  <si>
    <t>Evt. barns hopitalsindlæggelse påvirker ikke antal rest uger</t>
  </si>
  <si>
    <t>Evt. barns forlængelse påvirker ikke antal rest uger</t>
  </si>
  <si>
    <r>
      <rPr>
        <b/>
        <u/>
        <sz val="10"/>
        <color rgb="FFCC0000"/>
        <rFont val="Calibri"/>
        <family val="2"/>
      </rPr>
      <t>MOR</t>
    </r>
    <r>
      <rPr>
        <sz val="10"/>
        <color indexed="8"/>
        <rFont val="Calibri"/>
        <family val="2"/>
      </rPr>
      <t xml:space="preserve"> </t>
    </r>
    <r>
      <rPr>
        <sz val="10"/>
        <rFont val="Calibri"/>
        <family val="2"/>
      </rPr>
      <t>(kun kommunalt ansatte)</t>
    </r>
    <r>
      <rPr>
        <sz val="10"/>
        <color indexed="8"/>
        <rFont val="Calibri"/>
        <family val="2"/>
      </rPr>
      <t xml:space="preserve">
4 ugers orlov - med løn
6 ugers orlov - med løn
9 af de i alt 10 uger er øremærket til MOR og kan IKKE overdrages
Alle uger skal være afholdt inden barnet fylder 1 år
</t>
    </r>
  </si>
  <si>
    <r>
      <rPr>
        <b/>
        <u/>
        <sz val="10"/>
        <color rgb="FFCC0000"/>
        <rFont val="Calibri"/>
        <family val="2"/>
      </rPr>
      <t>FAR/MEDMOR</t>
    </r>
    <r>
      <rPr>
        <sz val="10"/>
        <color rgb="FF0070C0"/>
        <rFont val="Calibri"/>
        <family val="2"/>
      </rPr>
      <t xml:space="preserve"> </t>
    </r>
    <r>
      <rPr>
        <sz val="10"/>
        <rFont val="Calibri"/>
        <family val="2"/>
      </rPr>
      <t xml:space="preserve">(kun kommunalt ansatte)
7 ugers orlov - med løn
Alle 7 uger er øremærket FAR/MEDMOR og kan ikke overdrages
Alle 7 uger skal være afholdt inden barnet fylder 1 år
</t>
    </r>
  </si>
  <si>
    <r>
      <t xml:space="preserve">BARN HOSPITALSINDLÆGGELSE: Udfyldes kun hvis barnet indlægges på hospital i perioden under punkt 5. ORLOV
</t>
    </r>
    <r>
      <rPr>
        <b/>
        <sz val="10"/>
        <color rgb="FFCC0000"/>
        <rFont val="Calibri"/>
        <family val="2"/>
        <scheme val="minor"/>
      </rPr>
      <t xml:space="preserve">HUSK EVT. KONSEKVENSRETTELSER I "FRA DATO" UNDER PUNKT 6-8 </t>
    </r>
  </si>
  <si>
    <t>Hvis arbejdet IKKE genoptages - Indberet antal dages hospitalsindlæggelse:</t>
  </si>
  <si>
    <t>Hvis arbejdet genoptages - Indberet antal dages hospitalsindlæggelse:</t>
  </si>
  <si>
    <r>
      <t xml:space="preserve">BEGGE FORÆLDRE (kun kommunalt ansatte): 
</t>
    </r>
    <r>
      <rPr>
        <sz val="10"/>
        <rFont val="Calibri"/>
        <family val="2"/>
        <scheme val="minor"/>
      </rPr>
      <t xml:space="preserve">Udover retten til henholdsvis 6 og 7 uger jf. punkt 5 ovenfor, er der yderligere ret til 6 uger med løn.
Er begge forældre kommunalt ansatte, kan ugerne deles mellem MOR og FAR/MEDMOR.
Der kan dog højst udbetales løn for i alt 6 uger i alt til sammen til MOR/FAR/MEDMOR og det er kun de 6 uger, der må registreres i pkt. 6.
Skal afvikles inden barnet fylder 1 år.
</t>
    </r>
  </si>
  <si>
    <r>
      <rPr>
        <b/>
        <u/>
        <sz val="10"/>
        <color rgb="FFCC0000"/>
        <rFont val="Calibri"/>
        <family val="2"/>
      </rPr>
      <t>MOR</t>
    </r>
    <r>
      <rPr>
        <sz val="10"/>
        <color indexed="8"/>
        <rFont val="Calibri"/>
        <family val="2"/>
      </rPr>
      <t xml:space="preserve"> ønsker at gøre brug af følgende uger</t>
    </r>
  </si>
  <si>
    <r>
      <rPr>
        <b/>
        <u/>
        <sz val="10"/>
        <color rgb="FFCC0000"/>
        <rFont val="Calibri"/>
        <family val="2"/>
      </rPr>
      <t>FAR/MEDMOR</t>
    </r>
    <r>
      <rPr>
        <sz val="10"/>
        <color rgb="FFCC0000"/>
        <rFont val="Calibri"/>
        <family val="2"/>
      </rPr>
      <t xml:space="preserve"> </t>
    </r>
    <r>
      <rPr>
        <sz val="10"/>
        <color indexed="8"/>
        <rFont val="Calibri"/>
        <family val="2"/>
      </rPr>
      <t>ønsker at gøre brug af følgende uger</t>
    </r>
  </si>
  <si>
    <r>
      <t xml:space="preserve">BARNS HOSPITALSINDLÆGGELSE: I perioden med 6 uger med løn til hhv. mor, far eller til deling
</t>
    </r>
    <r>
      <rPr>
        <b/>
        <sz val="10"/>
        <color rgb="FFCC0000"/>
        <rFont val="Calibri"/>
        <family val="2"/>
        <scheme val="minor"/>
      </rPr>
      <t>HUSK EVT. KONSEKVENSRETTELSER I "FRA DATO" UNDER PUNKT 7-8</t>
    </r>
  </si>
  <si>
    <t>inkl. evt. forlængelse grundet barns hospitalsindlæggelse</t>
  </si>
  <si>
    <t>7. RESTORLOV AF DE 2 x 24 UGERS DAGPENGERET jf. dog pkt. 3 om dagpengeret &amp; overdragelse</t>
  </si>
  <si>
    <r>
      <rPr>
        <b/>
        <u/>
        <sz val="10"/>
        <color rgb="FFCC0000"/>
        <rFont val="Calibri"/>
        <family val="2"/>
      </rPr>
      <t>MOR</t>
    </r>
    <r>
      <rPr>
        <sz val="10"/>
        <color rgb="FFCC0000"/>
        <rFont val="Calibri"/>
        <family val="2"/>
      </rPr>
      <t xml:space="preserve"> </t>
    </r>
    <r>
      <rPr>
        <sz val="10"/>
        <color indexed="8"/>
        <rFont val="Calibri"/>
        <family val="2"/>
      </rPr>
      <t>ønsker at gøre brug af følgende dage/uger:</t>
    </r>
  </si>
  <si>
    <r>
      <rPr>
        <b/>
        <u/>
        <sz val="10"/>
        <color rgb="FFCC0000"/>
        <rFont val="Calibri"/>
        <family val="2"/>
      </rPr>
      <t>FAR/MEDMOR</t>
    </r>
    <r>
      <rPr>
        <sz val="10"/>
        <color rgb="FFCC0000"/>
        <rFont val="Calibri"/>
        <family val="2"/>
      </rPr>
      <t xml:space="preserve"> </t>
    </r>
    <r>
      <rPr>
        <sz val="10"/>
        <color indexed="8"/>
        <rFont val="Calibri"/>
        <family val="2"/>
      </rPr>
      <t>ønsker at gøre brug af følgende dage/uger :</t>
    </r>
  </si>
  <si>
    <r>
      <rPr>
        <sz val="10"/>
        <color indexed="8"/>
        <rFont val="Calibri"/>
        <family val="2"/>
      </rPr>
      <t>Hver forælder: 32 ugers fravær efter 10 uger efter barnets fødsel/modtagelse af barnet, kan forlænges med enten 8 eller 14 uger (uden dagpenge)</t>
    </r>
  </si>
  <si>
    <r>
      <t xml:space="preserve">Ønskes ikke
</t>
    </r>
    <r>
      <rPr>
        <sz val="10"/>
        <color indexed="8"/>
        <rFont val="Calibri"/>
        <family val="2"/>
      </rPr>
      <t>(sæt kryds)</t>
    </r>
  </si>
  <si>
    <r>
      <rPr>
        <b/>
        <u/>
        <sz val="10"/>
        <color rgb="FFCC0000"/>
        <rFont val="Calibri"/>
        <family val="2"/>
      </rPr>
      <t>MOR</t>
    </r>
    <r>
      <rPr>
        <b/>
        <sz val="10"/>
        <color indexed="8"/>
        <rFont val="Calibri"/>
        <family val="2"/>
      </rPr>
      <t xml:space="preserve"> ønsker
</t>
    </r>
    <r>
      <rPr>
        <sz val="10"/>
        <color indexed="8"/>
        <rFont val="Calibri"/>
        <family val="2"/>
      </rPr>
      <t>(sæt kryds)</t>
    </r>
  </si>
  <si>
    <r>
      <rPr>
        <b/>
        <u/>
        <sz val="10"/>
        <color rgb="FFCC0000"/>
        <rFont val="Calibri"/>
        <family val="2"/>
      </rPr>
      <t>FAR/MEDMOR</t>
    </r>
    <r>
      <rPr>
        <b/>
        <u/>
        <sz val="10"/>
        <color indexed="10"/>
        <rFont val="Calibri"/>
        <family val="2"/>
      </rPr>
      <t xml:space="preserve"> </t>
    </r>
    <r>
      <rPr>
        <b/>
        <sz val="10"/>
        <color indexed="8"/>
        <rFont val="Calibri"/>
        <family val="2"/>
      </rPr>
      <t xml:space="preserve">ønsker
</t>
    </r>
    <r>
      <rPr>
        <sz val="10"/>
        <color indexed="8"/>
        <rFont val="Calibri"/>
        <family val="2"/>
      </rPr>
      <t>(sæt kryds)</t>
    </r>
  </si>
  <si>
    <r>
      <rPr>
        <b/>
        <u/>
        <sz val="10"/>
        <color rgb="FFCC0000"/>
        <rFont val="Calibri"/>
        <family val="2"/>
      </rPr>
      <t>MOR</t>
    </r>
    <r>
      <rPr>
        <sz val="10"/>
        <color indexed="8"/>
        <rFont val="Calibri"/>
        <family val="2"/>
      </rPr>
      <t xml:space="preserve"> ønsker at gøre brug af følgende:</t>
    </r>
  </si>
  <si>
    <r>
      <rPr>
        <b/>
        <u/>
        <sz val="10"/>
        <color rgb="FFCC0000"/>
        <rFont val="Calibri"/>
        <family val="2"/>
      </rPr>
      <t>FAR/MEDMOR</t>
    </r>
    <r>
      <rPr>
        <sz val="10"/>
        <color rgb="FFCC0000"/>
        <rFont val="Calibri"/>
        <family val="2"/>
      </rPr>
      <t xml:space="preserve"> </t>
    </r>
    <r>
      <rPr>
        <sz val="10"/>
        <color indexed="8"/>
        <rFont val="Calibri"/>
        <family val="2"/>
      </rPr>
      <t>ønsker at gøre brug af følgende:</t>
    </r>
  </si>
  <si>
    <t>Fraværsret på 32 uger efter 10. uge ønskes forlænget med:</t>
  </si>
  <si>
    <t>Antal uger:</t>
  </si>
  <si>
    <t>Sæt kryds:</t>
  </si>
  <si>
    <t>Efter forlængelse</t>
  </si>
  <si>
    <t>Forlængelsen afholdes i perioden:</t>
  </si>
  <si>
    <r>
      <t>10. RET TIL UDSKYDELSE AF ORLOV</t>
    </r>
    <r>
      <rPr>
        <sz val="12"/>
        <color indexed="8"/>
        <rFont val="Calibri"/>
        <family val="2"/>
      </rPr>
      <t xml:space="preserve"> -</t>
    </r>
    <r>
      <rPr>
        <sz val="10"/>
        <color indexed="8"/>
        <rFont val="Calibri"/>
        <family val="2"/>
      </rPr>
      <t xml:space="preserve"> op til 5 uger.</t>
    </r>
  </si>
  <si>
    <r>
      <rPr>
        <b/>
        <u/>
        <sz val="10"/>
        <color rgb="FFCC0000"/>
        <rFont val="Calibri"/>
        <family val="2"/>
      </rPr>
      <t>MOR</t>
    </r>
    <r>
      <rPr>
        <b/>
        <sz val="10"/>
        <color rgb="FFCC0000"/>
        <rFont val="Calibri"/>
        <family val="2"/>
      </rPr>
      <t xml:space="preserve"> </t>
    </r>
    <r>
      <rPr>
        <b/>
        <sz val="10"/>
        <color indexed="8"/>
        <rFont val="Calibri"/>
        <family val="2"/>
      </rPr>
      <t xml:space="preserve">ønsker
</t>
    </r>
    <r>
      <rPr>
        <sz val="10"/>
        <color indexed="8"/>
        <rFont val="Calibri"/>
        <family val="2"/>
      </rPr>
      <t>(sæt kryds)</t>
    </r>
  </si>
  <si>
    <r>
      <rPr>
        <b/>
        <sz val="10"/>
        <color rgb="FFCC0000"/>
        <rFont val="Calibri"/>
        <family val="2"/>
      </rPr>
      <t>FAR/MEDMOR</t>
    </r>
    <r>
      <rPr>
        <b/>
        <sz val="10"/>
        <color theme="1"/>
        <rFont val="Calibri"/>
        <family val="2"/>
      </rPr>
      <t xml:space="preserve"> ønsker
(sæt kryds)</t>
    </r>
  </si>
  <si>
    <r>
      <rPr>
        <b/>
        <u/>
        <sz val="10"/>
        <color rgb="FFCC0000"/>
        <rFont val="Calibri"/>
        <family val="2"/>
        <scheme val="minor"/>
      </rPr>
      <t>MOR</t>
    </r>
    <r>
      <rPr>
        <b/>
        <sz val="10"/>
        <color theme="1"/>
        <rFont val="Calibri"/>
        <family val="2"/>
        <scheme val="minor"/>
      </rPr>
      <t xml:space="preserve"> Antal uger, der udskydes til senere afholdelse:</t>
    </r>
  </si>
  <si>
    <r>
      <rPr>
        <b/>
        <u/>
        <sz val="10"/>
        <color rgb="FFCC0000"/>
        <rFont val="Calibri"/>
        <family val="2"/>
        <scheme val="minor"/>
      </rPr>
      <t>FAR/MEDMOR</t>
    </r>
    <r>
      <rPr>
        <b/>
        <sz val="10"/>
        <color rgb="FFCC0000"/>
        <rFont val="Calibri"/>
        <family val="2"/>
        <scheme val="minor"/>
      </rPr>
      <t xml:space="preserve"> </t>
    </r>
    <r>
      <rPr>
        <b/>
        <sz val="10"/>
        <color theme="1"/>
        <rFont val="Calibri"/>
        <family val="2"/>
        <scheme val="minor"/>
      </rPr>
      <t>Antal uger, der udskydes til senere afholdelse:</t>
    </r>
  </si>
  <si>
    <t>Rest dagpengeret:</t>
  </si>
  <si>
    <r>
      <t>Begge forældre har efter den 10. uge fra barnets fødsel ret til at udskyde op til 5 uger af de 32 ugers ret til fravær. Udskudt orlov skal afholdes inden barnet fylder 9 år, og skal holdes i sammenhæng. Retten til fuld løn udskydes tilsvarende, såfremt man fortsat er ansat ved Aarhus Kommune, når den udskudte orlov afvikles.</t>
    </r>
    <r>
      <rPr>
        <b/>
        <sz val="10"/>
        <color rgb="FFFF0000"/>
        <rFont val="Calibri"/>
        <family val="2"/>
        <scheme val="minor"/>
      </rPr>
      <t xml:space="preserve"> </t>
    </r>
    <r>
      <rPr>
        <b/>
        <sz val="10"/>
        <color rgb="FFCC0000"/>
        <rFont val="Calibri"/>
        <family val="2"/>
        <scheme val="minor"/>
      </rPr>
      <t>Kan ikke benyttes hvis forlængelse.</t>
    </r>
  </si>
  <si>
    <r>
      <t>11. AFTALEBASERET UDSKYDELSE AF ORLOV -</t>
    </r>
    <r>
      <rPr>
        <b/>
        <sz val="10"/>
        <color theme="1"/>
        <rFont val="Calibri"/>
        <family val="2"/>
        <scheme val="minor"/>
      </rPr>
      <t xml:space="preserve"> </t>
    </r>
    <r>
      <rPr>
        <sz val="10"/>
        <color theme="1"/>
        <rFont val="Calibri"/>
        <family val="2"/>
        <scheme val="minor"/>
      </rPr>
      <t>(Max. 18 uger for Mor - Max. 26 uger for Far/Medmor)</t>
    </r>
  </si>
  <si>
    <r>
      <rPr>
        <b/>
        <u/>
        <sz val="10"/>
        <color rgb="FFCC0000"/>
        <rFont val="Calibri"/>
        <family val="2"/>
      </rPr>
      <t>FAR/MEDMOR</t>
    </r>
    <r>
      <rPr>
        <b/>
        <sz val="10"/>
        <color rgb="FFCC0000"/>
        <rFont val="Calibri"/>
        <family val="2"/>
      </rPr>
      <t xml:space="preserve"> </t>
    </r>
    <r>
      <rPr>
        <b/>
        <sz val="10"/>
        <color theme="1"/>
        <rFont val="Calibri"/>
        <family val="2"/>
      </rPr>
      <t>ønsker 
(sæt kryds)</t>
    </r>
  </si>
  <si>
    <r>
      <rPr>
        <b/>
        <u/>
        <sz val="10"/>
        <color rgb="FFCC0000"/>
        <rFont val="Calibri"/>
        <family val="2"/>
        <scheme val="minor"/>
      </rPr>
      <t>MOR</t>
    </r>
    <r>
      <rPr>
        <b/>
        <u/>
        <sz val="10"/>
        <color rgb="FFFF0000"/>
        <rFont val="Calibri"/>
        <family val="2"/>
        <scheme val="minor"/>
      </rPr>
      <t xml:space="preserve"> </t>
    </r>
    <r>
      <rPr>
        <b/>
        <sz val="10"/>
        <color theme="1"/>
        <rFont val="Calibri"/>
        <family val="2"/>
        <scheme val="minor"/>
      </rPr>
      <t>Antal uger, der udskydes til senere afholdelse:</t>
    </r>
  </si>
  <si>
    <t>Begge forældre kan udskyde orlovsuger med dagpenge efter aftale med sin leder. Orloven skal afholdes inden barnet fylder 9 år. Orlovsuger øremærket hhv. Mor og Far/Medmor kan ikke udskydes. 
MOR kan aftale at udskyde op til 18 ugers orlov med dagpenge (5 af sine egne + 13 overdraget fra Far/Medmor) 
FAR/MEDMOR kan aftale at udskyde op til 26 ugers orlov med dagpenge (13 af sine egne + 13 overdraget fra Mor)</t>
  </si>
  <si>
    <r>
      <t xml:space="preserve">12. GENOPTAGELSE AF ARBEJDET I ORLOV </t>
    </r>
    <r>
      <rPr>
        <sz val="12"/>
        <color indexed="8"/>
        <rFont val="Calibri"/>
        <family val="2"/>
      </rPr>
      <t xml:space="preserve">- </t>
    </r>
    <r>
      <rPr>
        <sz val="10"/>
        <color indexed="8"/>
        <rFont val="Calibri"/>
        <family val="2"/>
      </rPr>
      <t xml:space="preserve">efter aftale med lederen - kan ikke benyttes ved forlængelse </t>
    </r>
  </si>
  <si>
    <r>
      <t>Ønskes ikke</t>
    </r>
    <r>
      <rPr>
        <sz val="10"/>
        <color indexed="8"/>
        <rFont val="Calibri"/>
        <family val="2"/>
      </rPr>
      <t xml:space="preserve"> (sæt kryds)</t>
    </r>
  </si>
  <si>
    <r>
      <rPr>
        <b/>
        <u/>
        <sz val="10"/>
        <color rgb="FFCC0000"/>
        <rFont val="Calibri"/>
        <family val="2"/>
      </rPr>
      <t>MOR</t>
    </r>
    <r>
      <rPr>
        <b/>
        <sz val="10"/>
        <color indexed="8"/>
        <rFont val="Calibri"/>
        <family val="2"/>
      </rPr>
      <t xml:space="preserve"> ønsker</t>
    </r>
    <r>
      <rPr>
        <sz val="10"/>
        <color indexed="8"/>
        <rFont val="Calibri"/>
        <family val="2"/>
      </rPr>
      <t xml:space="preserve"> (sæt kryds)</t>
    </r>
  </si>
  <si>
    <r>
      <rPr>
        <b/>
        <sz val="10"/>
        <color rgb="FFCC0000"/>
        <rFont val="Calibri"/>
        <family val="2"/>
      </rPr>
      <t xml:space="preserve">FAR/MEDMOR </t>
    </r>
    <r>
      <rPr>
        <b/>
        <sz val="10"/>
        <color theme="1"/>
        <rFont val="Calibri"/>
        <family val="2"/>
      </rPr>
      <t xml:space="preserve">ønsker </t>
    </r>
    <r>
      <rPr>
        <sz val="10"/>
        <color theme="1"/>
        <rFont val="Calibri"/>
        <family val="2"/>
      </rPr>
      <t>(sæt kryds)</t>
    </r>
  </si>
  <si>
    <t>Dit normale timetal er:</t>
  </si>
  <si>
    <t>Efter aftale genoptages arbejde timer pr. uge:</t>
  </si>
  <si>
    <t>Hvis du vil se beregningen af perioden for genoptagelse af arbjdet, så se
fane "Genoptagelse pkt. 11 beregning".</t>
  </si>
  <si>
    <t xml:space="preserve"> Antal uger</t>
  </si>
  <si>
    <t xml:space="preserve">Aftalen betyder at din arbejdstid nedsættes med antal timer pr. uge i perioden: </t>
  </si>
  <si>
    <t>Mandag</t>
  </si>
  <si>
    <t>Tirsdag</t>
  </si>
  <si>
    <t>Onsdag</t>
  </si>
  <si>
    <t>Torsdag</t>
  </si>
  <si>
    <t>Fredag</t>
  </si>
  <si>
    <t>Lørdag</t>
  </si>
  <si>
    <t>Søndag</t>
  </si>
  <si>
    <t>Kontrol</t>
  </si>
  <si>
    <t>MOR og FAR/MEDMOR kan genoptage arbejdet delvist i orlovsperioden på de 32 uger. Det kan aftales både med og uden forlængelse af dagpengeperioden.
Genoptages arbejdet i op til max. 29,6 time pr. uge over 5 arbejdsdage for fuldtidsansatte, forlænges orloven ikke. For deltidsansatte gælder det forholdsmæssige timetal, svarende til 80%. Der udbetales løn for de præsterede arbejdstimer og dagpenge op til det normale timetal..
Kan kombineres med udskudt orlov jfr. pkt. 8 og med forlængelse jfr. pkt. 7.
Genoptages arbejdet delvist, forlænges retten til fravær med sædvanlig løn med den tid arbejdet er genoptaget.
Kan ikke ske, hvis der er der er aftalt forlængelse udover de 32 uger eller der er aftalt udskydelse til senere brug inden barnets 9. år.</t>
  </si>
  <si>
    <t>Kommentar/Bemærkninger i øvrigt</t>
  </si>
  <si>
    <t>Antal TIMER til rest efter at ugerne i 
pkt. 11. Genoptagelse af arbejdet
er afholdt:</t>
  </si>
  <si>
    <t>Svarende til antal uger efter at ugerne i 
pkt. 11. Genoptagelse af arbejdet
er afholdt:</t>
  </si>
  <si>
    <t>Der underskrives hermed for indgåelse af ovenstående aftale om orlov ved fødsel/adoption (punkt 1-11)</t>
  </si>
  <si>
    <t>Dato:</t>
  </si>
  <si>
    <t>Medarbejderunderskrift:</t>
  </si>
  <si>
    <t>Lederunderskrift:</t>
  </si>
  <si>
    <t>13. FERIE I 32 UGERS PERIODEN ELLER EFTER ENDT ORLOV</t>
  </si>
  <si>
    <r>
      <t>Anmodning om</t>
    </r>
    <r>
      <rPr>
        <b/>
        <sz val="11"/>
        <color rgb="FFCC0000"/>
        <rFont val="Calibri"/>
        <family val="2"/>
        <scheme val="minor"/>
      </rPr>
      <t xml:space="preserve"> overførsel</t>
    </r>
    <r>
      <rPr>
        <b/>
        <sz val="11"/>
        <color theme="1"/>
        <rFont val="Calibri"/>
        <family val="2"/>
        <scheme val="minor"/>
      </rPr>
      <t xml:space="preserve"> af ferie grundet feriehindring:</t>
    </r>
  </si>
  <si>
    <t>Overførsel af ferietimer fra ferieafholdelsesperiode over årene:</t>
  </si>
  <si>
    <t>Antal timer der overføres:</t>
  </si>
  <si>
    <t>Timerne overføres til den efterfølgende ferieafholdelsesperiode over årene:</t>
  </si>
  <si>
    <r>
      <t>Aftale om</t>
    </r>
    <r>
      <rPr>
        <b/>
        <sz val="11"/>
        <color rgb="FFCC0000"/>
        <rFont val="Calibri"/>
        <family val="2"/>
        <scheme val="minor"/>
      </rPr>
      <t xml:space="preserve"> afvikling</t>
    </r>
    <r>
      <rPr>
        <b/>
        <sz val="11"/>
        <color theme="1"/>
        <rFont val="Calibri"/>
        <family val="2"/>
        <scheme val="minor"/>
      </rPr>
      <t xml:space="preserve"> af ferie:</t>
    </r>
  </si>
  <si>
    <r>
      <t xml:space="preserve">Første dato:  
</t>
    </r>
    <r>
      <rPr>
        <sz val="8"/>
        <color indexed="8"/>
        <rFont val="Calibri"/>
        <family val="2"/>
      </rPr>
      <t>(dd-mm-åååå)</t>
    </r>
    <r>
      <rPr>
        <b/>
        <sz val="10"/>
        <color indexed="8"/>
        <rFont val="Calibri"/>
        <family val="2"/>
      </rPr>
      <t xml:space="preserve"> </t>
    </r>
  </si>
  <si>
    <r>
      <t xml:space="preserve">Sidste dato:  
</t>
    </r>
    <r>
      <rPr>
        <sz val="8"/>
        <color indexed="8"/>
        <rFont val="Calibri"/>
        <family val="2"/>
      </rPr>
      <t>(dd-mm-åååå)</t>
    </r>
    <r>
      <rPr>
        <b/>
        <sz val="10"/>
        <color indexed="8"/>
        <rFont val="Calibri"/>
        <family val="2"/>
      </rPr>
      <t xml:space="preserve"> </t>
    </r>
  </si>
  <si>
    <t>Antal ferietimer:</t>
  </si>
  <si>
    <t>Afvikling af overførte ferietimer:</t>
  </si>
  <si>
    <t>Barsel er feriehindring jfr. Ferieaftalen. Hvis det pga. barsel ikke har været muligt at afvikle ferien helt eller delvist i ferieafholdelsesperioden, overføres op til 4 ugers ferie til efterfølgende ferieafholdelsesperiode. Den 5. ferieuge udbetales automatisk, medmindre der inden afholdelsesperiodens udløb ved årsskiftet indgås en skriftlig aftale om overførsel af den 5. ferieuge.
Det kan aftales med lederen, at der afvikles ferie i 32 ugers perioden – og at orloven tilsvarende udskydes.
Det kan aftales med lederen, at ferien overflyttes til afvikling efter barselsorlovens ophør.
I sjældne tilfælde, hvor feriehindring pga. barsel eller sygdom består over 2 ferieafholdelsesperioder, kan medarbejderen vælge at få udbetalt den ikke-afholdte ferie.</t>
  </si>
  <si>
    <t>Der underskrives hermed for indgåelse af ovenstående aftale om overførsel og afvikling af ferie</t>
  </si>
  <si>
    <t>14. AFHOLDELSE AF UDSKUDT ORLOV - skal afholdes inden barnet fylder 9 år</t>
  </si>
  <si>
    <t>Hvis du har valgt at udskyde nogle uger af din orlov jf. pkt. 9 eller 10, skal du gemme denne blanket til udfyldelse, når du afvikler den udskudte orlov</t>
  </si>
  <si>
    <t>Barnets cpr</t>
  </si>
  <si>
    <t>Ugerne der afholdes er:</t>
  </si>
  <si>
    <t>Forælder cpr</t>
  </si>
  <si>
    <t>Retsbaserede (sæt x)</t>
  </si>
  <si>
    <t>Aftalebaserede (sæt x)</t>
  </si>
  <si>
    <r>
      <t xml:space="preserve">Fra dato (inkl.): 
</t>
    </r>
    <r>
      <rPr>
        <b/>
        <sz val="10"/>
        <color indexed="8"/>
        <rFont val="Calibri"/>
        <family val="2"/>
      </rPr>
      <t xml:space="preserve"> </t>
    </r>
  </si>
  <si>
    <r>
      <t xml:space="preserve">Til dato (inkl.):  
</t>
    </r>
    <r>
      <rPr>
        <b/>
        <sz val="10"/>
        <color indexed="8"/>
        <rFont val="Calibri"/>
        <family val="2"/>
      </rPr>
      <t xml:space="preserve"> </t>
    </r>
  </si>
  <si>
    <t>Disse uger ønskes afholdt i perioden:</t>
  </si>
  <si>
    <t>Der underskrives hermed for indgåelse af aftale om afvikling af udskudt orlov</t>
  </si>
  <si>
    <t>Beregning ved genoptagelse af arbejdet - pkt. 12</t>
  </si>
  <si>
    <t>Resultatet vises i de blå felter med rød skrift</t>
  </si>
  <si>
    <t>Timerne er hentet fra fane "Meddelelse om afh. af orlov"</t>
  </si>
  <si>
    <t>Beregning</t>
  </si>
  <si>
    <t>Antal uger til rest:</t>
  </si>
  <si>
    <t>Antal timer til rest:</t>
  </si>
  <si>
    <t>Ugentligt arbejdstid før orlov:</t>
  </si>
  <si>
    <t>Arbejdet ønskes genoptaget med - antal timer:</t>
  </si>
  <si>
    <t>Delvis orlov holdes således i - antal timer:</t>
  </si>
  <si>
    <t>Du har genoptaget arbejdstiden med:</t>
  </si>
  <si>
    <t>%</t>
  </si>
  <si>
    <t>Resultat</t>
  </si>
  <si>
    <t xml:space="preserve">Antal uger, hvor der arbejdes </t>
  </si>
  <si>
    <t>timer</t>
  </si>
  <si>
    <t xml:space="preserve">Her ud over der er der </t>
  </si>
  <si>
    <t>timer til rest</t>
  </si>
  <si>
    <t>Resultatet overføres automatisk til fane "Meddelelse om afh. af orlov"</t>
  </si>
  <si>
    <r>
      <t xml:space="preserve">Beregning af resultat vises i </t>
    </r>
    <r>
      <rPr>
        <sz val="11"/>
        <color theme="5" tint="-0.249977111117893"/>
        <rFont val="Calibri"/>
        <family val="2"/>
        <scheme val="minor"/>
      </rPr>
      <t>blå felt</t>
    </r>
    <r>
      <rPr>
        <sz val="10"/>
        <color theme="5" tint="-0.249977111117893"/>
        <rFont val="Verdana"/>
        <family val="2"/>
      </rPr>
      <t>er</t>
    </r>
    <r>
      <rPr>
        <sz val="10"/>
        <color theme="1"/>
        <rFont val="Verdana"/>
        <family val="2"/>
      </rPr>
      <t xml:space="preserve"> med </t>
    </r>
    <r>
      <rPr>
        <sz val="11"/>
        <color rgb="FFFF0000"/>
        <rFont val="Calibri"/>
        <family val="2"/>
        <scheme val="minor"/>
      </rPr>
      <t>rød skrift</t>
    </r>
  </si>
  <si>
    <t>Før fødsel</t>
  </si>
  <si>
    <t>Fødsel</t>
  </si>
  <si>
    <t>Efter fødsel</t>
  </si>
  <si>
    <t>I alt uger</t>
  </si>
  <si>
    <t>Dagpenge</t>
  </si>
  <si>
    <t>Lønuger</t>
  </si>
  <si>
    <t>Uge 8</t>
  </si>
  <si>
    <t>Uge 7</t>
  </si>
  <si>
    <t>Uge 6</t>
  </si>
  <si>
    <t>Uge 5</t>
  </si>
  <si>
    <t>Uge 4</t>
  </si>
  <si>
    <t>Uge 3</t>
  </si>
  <si>
    <t>Uge 2</t>
  </si>
  <si>
    <t>Uge 1</t>
  </si>
  <si>
    <t>0</t>
  </si>
  <si>
    <t>Uge 9</t>
  </si>
  <si>
    <t>Uge 10</t>
  </si>
  <si>
    <t>Uge 11</t>
  </si>
  <si>
    <t>Uge 12</t>
  </si>
  <si>
    <t>Uge 13</t>
  </si>
  <si>
    <t>Uge 14</t>
  </si>
  <si>
    <t>Uge 15</t>
  </si>
  <si>
    <t>Uge 16</t>
  </si>
  <si>
    <t>Uge 17</t>
  </si>
  <si>
    <t>Uge 18</t>
  </si>
  <si>
    <t>Uge 19</t>
  </si>
  <si>
    <t>Uge 20</t>
  </si>
  <si>
    <t>Uge 21</t>
  </si>
  <si>
    <t>Uge 22</t>
  </si>
  <si>
    <t>Uge 23</t>
  </si>
  <si>
    <t>Uge 24</t>
  </si>
  <si>
    <t>Uge 25</t>
  </si>
  <si>
    <t>Uge 26</t>
  </si>
  <si>
    <t>Uge 27</t>
  </si>
  <si>
    <t>Uge 28</t>
  </si>
  <si>
    <t>Uge 29</t>
  </si>
  <si>
    <t>Uge 30</t>
  </si>
  <si>
    <t>Uge 31</t>
  </si>
  <si>
    <t>Uge 32</t>
  </si>
  <si>
    <t>Uge 33</t>
  </si>
  <si>
    <t>Uge 34</t>
  </si>
  <si>
    <t>Uge 35</t>
  </si>
  <si>
    <t>Uge 36</t>
  </si>
  <si>
    <t>Uge 37</t>
  </si>
  <si>
    <t>Uge 38</t>
  </si>
  <si>
    <t>Uge 39</t>
  </si>
  <si>
    <t>Uge 40</t>
  </si>
  <si>
    <t>Uge 41</t>
  </si>
  <si>
    <t>Uge 42</t>
  </si>
  <si>
    <t>Uge 43</t>
  </si>
  <si>
    <t>Uge 44</t>
  </si>
  <si>
    <t>Uge 45</t>
  </si>
  <si>
    <t>Uge 46</t>
  </si>
  <si>
    <t>Uge 47</t>
  </si>
  <si>
    <t>Uge 48</t>
  </si>
  <si>
    <t>Graviditetsorlov</t>
  </si>
  <si>
    <t>Barselsorlov</t>
  </si>
  <si>
    <t>Forældreorlov</t>
  </si>
  <si>
    <t>Øremærket</t>
  </si>
  <si>
    <t>Overførbare</t>
  </si>
  <si>
    <t>Lønret</t>
  </si>
  <si>
    <t>Forældreorl. Deling</t>
  </si>
  <si>
    <t>2 ugers dagpenge skal overdrages til FAR/MEDMOR!</t>
  </si>
  <si>
    <t>2 uger skal afholdes i forbindelse med fødsel</t>
  </si>
  <si>
    <t>9 uger skal afholdes inden for det første år af barnets fødsel</t>
  </si>
  <si>
    <t>13 uger kan overdrages og skal holdes inden barnet fylder 1 år (dog mulighed for udskydelse indtil barnet bliver 9 år)</t>
  </si>
  <si>
    <t>2016/17</t>
  </si>
  <si>
    <t>Ja</t>
  </si>
  <si>
    <t>2017/18</t>
  </si>
  <si>
    <t>Nej</t>
  </si>
  <si>
    <t>2018/19</t>
  </si>
  <si>
    <t>2019/20</t>
  </si>
  <si>
    <t>2020/21</t>
  </si>
  <si>
    <t>2021/22</t>
  </si>
  <si>
    <t>2022/23</t>
  </si>
  <si>
    <t>2023/24</t>
  </si>
  <si>
    <t>2024/25</t>
  </si>
  <si>
    <t>2025/26</t>
  </si>
  <si>
    <t>2026/27</t>
  </si>
  <si>
    <t>Rest orlovsuger i alt med Dagpengeret</t>
  </si>
  <si>
    <t>5. ORLOV – uger med løn (skal udfyldes)</t>
  </si>
  <si>
    <t xml:space="preserve">6. ORLOV – yderligere i alt 6 uger med løn (skal udfyldes) </t>
  </si>
  <si>
    <r>
      <rPr>
        <b/>
        <sz val="10"/>
        <color rgb="FFFF0000"/>
        <rFont val="Calibri"/>
        <family val="2"/>
        <scheme val="minor"/>
      </rPr>
      <t>Anvendelse af skema er på eget ansvar. 
Spørgsmål eller afklaringer vedrørende regler for afholdelse af orlov rettes til tjenestested eller Udbetaling Danmark.</t>
    </r>
    <r>
      <rPr>
        <b/>
        <sz val="10"/>
        <rFont val="Calibri"/>
        <family val="2"/>
        <scheme val="minor"/>
      </rPr>
      <t xml:space="preserve">
MOR:</t>
    </r>
    <r>
      <rPr>
        <sz val="10"/>
        <rFont val="Calibri"/>
        <family val="2"/>
        <scheme val="minor"/>
      </rPr>
      <t xml:space="preserve">
En mor, der vil holde barselsorlov (de første 10 uger efter fødslen), skal </t>
    </r>
    <r>
      <rPr>
        <b/>
        <u/>
        <sz val="10"/>
        <rFont val="Calibri"/>
        <family val="2"/>
        <scheme val="minor"/>
      </rPr>
      <t>senest 6 uger efter fødslen underrette sin arbejdsgiver</t>
    </r>
    <r>
      <rPr>
        <sz val="10"/>
        <rFont val="Calibri"/>
        <family val="2"/>
        <scheme val="minor"/>
      </rPr>
      <t xml:space="preserve"> om, hvornår hun vil genoptage arbejdet. Adoptanter skal så vidt muligt iagttage samme frist.</t>
    </r>
  </si>
  <si>
    <t>Det er muligt at overdrage op til 22 dagpengeuger til dig fra barnets anden forælder, hvis denne er selvstændig, studerende eller ledig.</t>
  </si>
  <si>
    <r>
      <t xml:space="preserve">Mor og Far/Medmor kan hver især vælge at forlænge fraværsperioden med 8 eller 14 uger til enten 40 uger (32+8) eller 46 uger (32+14). 
Forlængelse med 8 eller 14 uger skal ligge i umiddelbar forlængelse af orlov med dagpenge, jf. pkt. 6 og 7.
Der udbetales ikke løn eller dagpenge under forlænget orlov. 
Pensionsbidrag nedsættes forholdsmæssigt i de 40/46 uger. Der optjenes sædvanlig ferie med løn.
</t>
    </r>
    <r>
      <rPr>
        <b/>
        <sz val="10"/>
        <color rgb="FFCC0000"/>
        <rFont val="Calibri"/>
        <family val="2"/>
        <scheme val="minor"/>
      </rPr>
      <t>Kan ikke benyttes hvis udskydelse.</t>
    </r>
  </si>
  <si>
    <r>
      <rPr>
        <b/>
        <sz val="14"/>
        <color theme="1"/>
        <rFont val="Verdana"/>
        <family val="2"/>
      </rPr>
      <t>Vejledning til arbejdsgiver</t>
    </r>
    <r>
      <rPr>
        <b/>
        <sz val="10"/>
        <color theme="1"/>
        <rFont val="Verdana"/>
        <family val="2"/>
      </rPr>
      <t xml:space="preserve">
</t>
    </r>
    <r>
      <rPr>
        <sz val="10"/>
        <color theme="1"/>
        <rFont val="Verdana"/>
        <family val="2"/>
      </rPr>
      <t xml:space="preserve">Barselsskemaet anvendes, når en medarbejder henvender sig vedr. forventet fødsels-/adoptionsdato. Når du har angivet denne dato i barselsskemaet, skal du udlevere dette til medarbejderen, således at hun har mulighed for at vurdere, hvordan hun ønsker at afholde hhv. barselsorlov og forældreorlov.
Når medarbejderen har født/modtaget barnet, skal hun senest 6 uger efter datoen for fødslen/modtagelsen af barnet, meddele tjenestestedet hvorledes hun ønsker at afholde resten af sin barsel/forældreorlov. 
Medarbejderen og dennes leder skal efterfølgende udfylde perioderne med de forskellige fraværstyper, og nå til enighed vedr. evt. aftalebaseret orlov. Herefter udskrives og underskrives skemaet af begge parter.  
Du kan læse mere om barselsregler i "Aftale om familiemæssige årsager", som du kan hente på KL's hjemmeside: www.kl.dk. 
</t>
    </r>
  </si>
  <si>
    <t xml:space="preserve">23-02-2023
</t>
  </si>
  <si>
    <t>Version 7.5</t>
  </si>
  <si>
    <t>9. ORLOV – uden løn og dagpenge (evt. rest af 32 ugers fraværsret efter de første 10 uger fra barnets fødsel)</t>
  </si>
  <si>
    <t>8. FORLÆNGELSE AF ORLOV</t>
  </si>
  <si>
    <r>
      <rPr>
        <b/>
        <sz val="14"/>
        <color theme="1"/>
        <rFont val="Verdana"/>
        <family val="2"/>
      </rPr>
      <t>Vejledning til medarbejder</t>
    </r>
    <r>
      <rPr>
        <b/>
        <sz val="10"/>
        <color theme="1"/>
        <rFont val="Verdana"/>
        <family val="2"/>
      </rPr>
      <t xml:space="preserve">
</t>
    </r>
    <r>
      <rPr>
        <sz val="10"/>
        <color theme="1"/>
        <rFont val="Verdana"/>
        <family val="2"/>
      </rPr>
      <t xml:space="preserve">Som lønmodtager har du pligt til at underrette din arbejdsgiver om forventet fødselstidspunkt, med 3 måneders varsel jf. Barselsloven samt Aftale om fravær af familiemæssige årsager. Det forventede fødselstidspunkt dokumenteres ved aflevering af kopi af vandrejournal.
Barselskemaet anvendes af tjenestestedet, når du henvender dig med oplysning om forventet fødselsdato/adoptionsdato. 
Sagsbehandleren indtaster det forventede fødselstidspunkt (angivet på vandrejournalen) i barselsskemaet, hvorefter barselsskemaet beregner, hvornår du tidligst kan påbegynde barsel, hvilket vil sige 8 uger før datoen for forventet fødsel (datoen for forventet fødsel indgår i 8 ugers perioden).
</t>
    </r>
    <r>
      <rPr>
        <b/>
        <sz val="10"/>
        <color rgb="FF0070C0"/>
        <rFont val="Verdana"/>
        <family val="2"/>
      </rPr>
      <t>Særligt vedr. adoption:</t>
    </r>
    <r>
      <rPr>
        <sz val="10"/>
        <color theme="1"/>
        <rFont val="Verdana"/>
        <family val="2"/>
      </rPr>
      <t xml:space="preserve">
</t>
    </r>
    <r>
      <rPr>
        <i/>
        <sz val="10"/>
        <color rgb="FF0070C0"/>
        <rFont val="Verdana"/>
        <family val="2"/>
      </rPr>
      <t>Ved adoption af et barn fra udlandet, har du ret til at påbegynde barsel 4 uger før dato for modtagelse af barnet. Perioden kan forlænges med yderligere 4 uger, hvis forlængelsen ikke kan tilregnes dig. 
Ved adoption af et barn fra Danmark, har du ret til at påbegynde barsel op til 1 uge før forventet modtagelse.</t>
    </r>
    <r>
      <rPr>
        <sz val="10"/>
        <color theme="1"/>
        <rFont val="Verdana"/>
        <family val="2"/>
      </rPr>
      <t xml:space="preserve">
Umiddelbart efter fødslen skal du give tjenestestedet besked om den faktiske dato for fødslen </t>
    </r>
    <r>
      <rPr>
        <sz val="10"/>
        <color rgb="FF0070C0"/>
        <rFont val="Verdana"/>
        <family val="2"/>
      </rPr>
      <t>(ved adoption skal du give tjenestestedet besked om den faktiske dato for modtagelse af barnet).</t>
    </r>
    <r>
      <rPr>
        <sz val="10"/>
        <color theme="1"/>
        <rFont val="Verdana"/>
        <family val="2"/>
      </rPr>
      <t xml:space="preserve">
Senest 6 uger efter fødslen/modtagelse af barnet, skal du give tjenestestedet besked om, hvordan du ønsker at afholde resten af din orlov. 
(Hvis du ønsker at vide mere, henvises der til "Aftale om fravær af familiemæssige årsager", som du kan hente på KL's hjemmeside: www.kl.dk)
</t>
    </r>
    <r>
      <rPr>
        <b/>
        <sz val="10"/>
        <color theme="1"/>
        <rFont val="Verdana"/>
        <family val="2"/>
      </rPr>
      <t xml:space="preserve">Brug af skemaet
</t>
    </r>
    <r>
      <rPr>
        <sz val="10"/>
        <color theme="1"/>
        <rFont val="Verdana"/>
        <family val="2"/>
      </rPr>
      <t xml:space="preserve">Når du giver dit tjenestested besked om forventet fødsel/modtagelse af barnet, vil du få barselskemaet udleveret. Du kan anvende skemaet til at beregne datoer i forhold til, hvordan du ønsker at afholde din orlov.
</t>
    </r>
    <r>
      <rPr>
        <b/>
        <sz val="10"/>
        <color theme="1"/>
        <rFont val="Verdana"/>
        <family val="2"/>
      </rPr>
      <t xml:space="preserve">Punkt 4: </t>
    </r>
    <r>
      <rPr>
        <sz val="10"/>
        <color theme="1"/>
        <rFont val="Verdana"/>
        <family val="2"/>
      </rPr>
      <t xml:space="preserve">Her angiver du, hvordan du ønsker at afholde din barselsorlov.
</t>
    </r>
    <r>
      <rPr>
        <b/>
        <sz val="10"/>
        <color theme="1"/>
        <rFont val="Verdana"/>
        <family val="2"/>
      </rPr>
      <t xml:space="preserve">Punkt 5: </t>
    </r>
    <r>
      <rPr>
        <sz val="10"/>
        <color theme="1"/>
        <rFont val="Verdana"/>
        <family val="2"/>
      </rPr>
      <t xml:space="preserve">Efter barselsorlovens første 10 uger (mor), har du ret til at afholde 32 ugers forældreorlov. De 32 uger kan evt. forlænges til 40 eller 46 uger (se Aftale om fravær af familiemæssige årsager). I perioden med forældreorlov har moderen ret til 6 uger med løn, og faderen/medmoderen/registreret partner har ret til 7 uger med løn.
</t>
    </r>
    <r>
      <rPr>
        <b/>
        <sz val="10"/>
        <color theme="1"/>
        <rFont val="Verdana"/>
        <family val="2"/>
      </rPr>
      <t xml:space="preserve">Punkt 6: </t>
    </r>
    <r>
      <rPr>
        <sz val="10"/>
        <color theme="1"/>
        <rFont val="Verdana"/>
        <family val="2"/>
      </rPr>
      <t xml:space="preserve">Foruden ugerne med ret til løn, jf. punkt 4 og 5 ovenfor, er der yderligere ret til 6 uger med løn. Du bestemmer selv, hvordan disse uger skal fordeles.
</t>
    </r>
    <r>
      <rPr>
        <b/>
        <sz val="10"/>
        <rFont val="Verdana"/>
        <family val="2"/>
      </rPr>
      <t xml:space="preserve">Punkt 7: </t>
    </r>
    <r>
      <rPr>
        <sz val="10"/>
        <rFont val="Verdana"/>
        <family val="2"/>
      </rPr>
      <t xml:space="preserve">Her angiver du, hvordan du ønsker at bruge den resterende del af din forældreorlov.
</t>
    </r>
    <r>
      <rPr>
        <b/>
        <sz val="10"/>
        <rFont val="Verdana"/>
        <family val="2"/>
      </rPr>
      <t xml:space="preserve">Punkt 8: </t>
    </r>
    <r>
      <rPr>
        <sz val="10"/>
        <rFont val="Verdana"/>
        <family val="2"/>
      </rPr>
      <t>Her angiver du, hvordan du ønsker at bruge den resterende del af din forældreorlov, hvis du har valgt at forlænge din orlov til 40 eller 46 uger.</t>
    </r>
    <r>
      <rPr>
        <b/>
        <sz val="10"/>
        <rFont val="Verdana"/>
        <family val="2"/>
      </rPr>
      <t xml:space="preserve">
Punkt 9</t>
    </r>
    <r>
      <rPr>
        <b/>
        <sz val="10"/>
        <color theme="1"/>
        <rFont val="Verdana"/>
        <family val="2"/>
      </rPr>
      <t xml:space="preserve">: </t>
    </r>
    <r>
      <rPr>
        <sz val="10"/>
        <color theme="1"/>
        <rFont val="Verdana"/>
        <family val="2"/>
      </rPr>
      <t xml:space="preserve">Her angiver du, hvordan du ønsker at bruge den resterende del af din ret til fravær uden løn og dagpenge. </t>
    </r>
    <r>
      <rPr>
        <b/>
        <sz val="10"/>
        <color theme="1"/>
        <rFont val="Verdana"/>
        <family val="2"/>
      </rPr>
      <t xml:space="preserve">
Punkt 10:</t>
    </r>
    <r>
      <rPr>
        <sz val="10"/>
        <color theme="1"/>
        <rFont val="Verdana"/>
        <family val="2"/>
      </rPr>
      <t xml:space="preserve"> Punktet anvendes til at angive antal uger, hvis du har valgt at benytte dig af din </t>
    </r>
    <r>
      <rPr>
        <u/>
        <sz val="10"/>
        <color theme="1"/>
        <rFont val="Verdana"/>
        <family val="2"/>
      </rPr>
      <t>lovbaserede</t>
    </r>
    <r>
      <rPr>
        <sz val="10"/>
        <color theme="1"/>
        <rFont val="Verdana"/>
        <family val="2"/>
      </rPr>
      <t xml:space="preserve"> ret til at udskyde en del af din forældreorlov.
</t>
    </r>
    <r>
      <rPr>
        <b/>
        <sz val="10"/>
        <color theme="1"/>
        <rFont val="Verdana"/>
        <family val="2"/>
      </rPr>
      <t xml:space="preserve">Punkt 11: </t>
    </r>
    <r>
      <rPr>
        <sz val="10"/>
        <color theme="1"/>
        <rFont val="Verdana"/>
        <family val="2"/>
      </rPr>
      <t xml:space="preserve">Punktet anvendes til at angive antal uger, hvis du ønsker at benytte dig at din </t>
    </r>
    <r>
      <rPr>
        <u/>
        <sz val="10"/>
        <color theme="1"/>
        <rFont val="Verdana"/>
        <family val="2"/>
      </rPr>
      <t>aftalebaserede</t>
    </r>
    <r>
      <rPr>
        <sz val="10"/>
        <color theme="1"/>
        <rFont val="Verdana"/>
        <family val="2"/>
      </rPr>
      <t xml:space="preserve"> ret til at udskyde en del af din forældreorlov.</t>
    </r>
    <r>
      <rPr>
        <b/>
        <sz val="10"/>
        <color theme="1"/>
        <rFont val="Verdana"/>
        <family val="2"/>
      </rPr>
      <t xml:space="preserve">
Punkt 12:</t>
    </r>
    <r>
      <rPr>
        <sz val="10"/>
        <color theme="1"/>
        <rFont val="Verdana"/>
        <family val="2"/>
      </rPr>
      <t xml:space="preserve"> Punktet anvendes til at angive, hvis du ønsker at genoptage arbejdet i orlovsperioden.
</t>
    </r>
    <r>
      <rPr>
        <b/>
        <sz val="10"/>
        <color theme="1"/>
        <rFont val="Verdana"/>
        <family val="2"/>
      </rPr>
      <t xml:space="preserve">Punkt 13: </t>
    </r>
    <r>
      <rPr>
        <sz val="10"/>
        <color theme="1"/>
        <rFont val="Verdana"/>
        <family val="2"/>
      </rPr>
      <t xml:space="preserve">Her angives ønske om ferie i perioden eller i forlængelse heraf.
</t>
    </r>
    <r>
      <rPr>
        <b/>
        <sz val="10"/>
        <color theme="1"/>
        <rFont val="Verdana"/>
        <family val="2"/>
      </rPr>
      <t>Punkt 14:</t>
    </r>
    <r>
      <rPr>
        <sz val="10"/>
        <color theme="1"/>
        <rFont val="Verdana"/>
        <family val="2"/>
      </rPr>
      <t xml:space="preserve"> Blanketten anvendes som dokumentation for afholdelse af udskudt orlov.
Barselsskemaet skal godkendes og underskrives af medarbejder og leder, inden det er gældende.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</si>
</sst>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
    <numFmt numFmtId="166" formatCode="0.0"/>
    <numFmt numFmtId="167" formatCode="0.0_ ;[Red]\-0.0\ "/>
  </numFmts>
  <fonts count="77"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Verdana"/>
      <family val="2"/>
    </font>
    <font>
      <b/>
      <sz val="10"/>
      <color theme="1"/>
      <name val="Verdana"/>
      <family val="2"/>
    </font>
    <font>
      <sz val="11"/>
      <color theme="1"/>
      <name val="Calibri"/>
      <family val="2"/>
      <scheme val="minor"/>
    </font>
    <font>
      <sz val="8"/>
      <name val="Calibri"/>
      <family val="2"/>
      <scheme val="minor"/>
    </font>
    <font>
      <sz val="8"/>
      <color theme="1"/>
      <name val="Calibri"/>
      <family val="2"/>
      <scheme val="minor"/>
    </font>
    <font>
      <b/>
      <sz val="14"/>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0"/>
      <color indexed="8"/>
      <name val="Calibri"/>
      <family val="2"/>
    </font>
    <font>
      <b/>
      <sz val="10"/>
      <name val="Calibri"/>
      <family val="2"/>
      <scheme val="minor"/>
    </font>
    <font>
      <b/>
      <u/>
      <sz val="10"/>
      <color rgb="FFFF0000"/>
      <name val="Calibri"/>
      <family val="2"/>
      <scheme val="minor"/>
    </font>
    <font>
      <sz val="10"/>
      <color rgb="FFFF0000"/>
      <name val="Calibri"/>
      <family val="2"/>
      <scheme val="minor"/>
    </font>
    <font>
      <sz val="8"/>
      <color indexed="8"/>
      <name val="Calibri"/>
      <family val="2"/>
    </font>
    <font>
      <b/>
      <sz val="8"/>
      <color indexed="8"/>
      <name val="Calibri"/>
      <family val="2"/>
    </font>
    <font>
      <b/>
      <sz val="11"/>
      <color rgb="FFFF0000"/>
      <name val="Calibri"/>
      <family val="2"/>
      <scheme val="minor"/>
    </font>
    <font>
      <b/>
      <sz val="10"/>
      <color rgb="FFFF0000"/>
      <name val="Calibri"/>
      <family val="2"/>
      <scheme val="minor"/>
    </font>
    <font>
      <b/>
      <sz val="10"/>
      <color theme="1"/>
      <name val="Calibri"/>
      <family val="2"/>
    </font>
    <font>
      <b/>
      <u/>
      <sz val="10"/>
      <color indexed="10"/>
      <name val="Calibri"/>
      <family val="2"/>
    </font>
    <font>
      <b/>
      <sz val="10"/>
      <color indexed="8"/>
      <name val="Calibri"/>
      <family val="2"/>
    </font>
    <font>
      <sz val="10"/>
      <name val="Calibri"/>
      <family val="2"/>
      <scheme val="minor"/>
    </font>
    <font>
      <b/>
      <sz val="8"/>
      <color theme="1"/>
      <name val="Calibri"/>
      <family val="2"/>
      <scheme val="minor"/>
    </font>
    <font>
      <b/>
      <sz val="10"/>
      <color theme="0" tint="-0.14999847407452621"/>
      <name val="Calibri"/>
      <family val="2"/>
      <scheme val="minor"/>
    </font>
    <font>
      <sz val="10"/>
      <color theme="0"/>
      <name val="Calibri"/>
      <family val="2"/>
      <scheme val="minor"/>
    </font>
    <font>
      <sz val="12"/>
      <color indexed="8"/>
      <name val="Calibri"/>
      <family val="2"/>
    </font>
    <font>
      <sz val="10"/>
      <color theme="1"/>
      <name val="Calibri"/>
      <family val="2"/>
    </font>
    <font>
      <sz val="10"/>
      <name val="Calibri"/>
      <family val="2"/>
    </font>
    <font>
      <sz val="10"/>
      <color rgb="FF0070C0"/>
      <name val="Calibri"/>
      <family val="2"/>
    </font>
    <font>
      <b/>
      <i/>
      <sz val="9"/>
      <color theme="1"/>
      <name val="Calibri"/>
      <family val="2"/>
      <scheme val="minor"/>
    </font>
    <font>
      <sz val="11"/>
      <color theme="0"/>
      <name val="Calibri"/>
      <family val="2"/>
      <scheme val="minor"/>
    </font>
    <font>
      <b/>
      <sz val="12"/>
      <name val="Calibri"/>
      <family val="2"/>
      <scheme val="minor"/>
    </font>
    <font>
      <b/>
      <sz val="12"/>
      <color rgb="FFFF0000"/>
      <name val="Calibri"/>
      <family val="2"/>
      <scheme val="minor"/>
    </font>
    <font>
      <b/>
      <sz val="13"/>
      <color rgb="FFFF0000"/>
      <name val="Calibri"/>
      <family val="2"/>
      <scheme val="minor"/>
    </font>
    <font>
      <b/>
      <sz val="14"/>
      <color rgb="FFFF0000"/>
      <name val="Calibri"/>
      <family val="2"/>
      <scheme val="minor"/>
    </font>
    <font>
      <sz val="11"/>
      <color rgb="FFFF0000"/>
      <name val="Calibri"/>
      <family val="2"/>
      <scheme val="minor"/>
    </font>
    <font>
      <i/>
      <sz val="11"/>
      <name val="Calibri"/>
      <family val="2"/>
      <scheme val="minor"/>
    </font>
    <font>
      <b/>
      <sz val="14"/>
      <color theme="1"/>
      <name val="Verdana"/>
      <family val="2"/>
    </font>
    <font>
      <b/>
      <sz val="10"/>
      <color rgb="FF0070C0"/>
      <name val="Verdana"/>
      <family val="2"/>
    </font>
    <font>
      <i/>
      <sz val="10"/>
      <color rgb="FF0070C0"/>
      <name val="Verdana"/>
      <family val="2"/>
    </font>
    <font>
      <sz val="10"/>
      <color rgb="FF0070C0"/>
      <name val="Verdana"/>
      <family val="2"/>
    </font>
    <font>
      <u/>
      <sz val="10"/>
      <color theme="1"/>
      <name val="Verdana"/>
      <family val="2"/>
    </font>
    <font>
      <b/>
      <sz val="16"/>
      <color theme="1"/>
      <name val="Calibri"/>
      <family val="2"/>
      <scheme val="minor"/>
    </font>
    <font>
      <sz val="16"/>
      <color theme="1"/>
      <name val="Calibri"/>
      <family val="2"/>
      <scheme val="minor"/>
    </font>
    <font>
      <sz val="8"/>
      <name val="Verdana"/>
      <family val="2"/>
    </font>
    <font>
      <sz val="10"/>
      <color theme="0" tint="-0.14999847407452621"/>
      <name val="Calibri"/>
      <family val="2"/>
      <scheme val="minor"/>
    </font>
    <font>
      <sz val="10"/>
      <color theme="0" tint="-0.14996795556505021"/>
      <name val="Calibri"/>
      <family val="2"/>
      <scheme val="minor"/>
    </font>
    <font>
      <sz val="8"/>
      <color theme="1"/>
      <name val="Verdana"/>
      <family val="2"/>
    </font>
    <font>
      <sz val="8"/>
      <color rgb="FFFF0000"/>
      <name val="Verdana"/>
      <family val="2"/>
    </font>
    <font>
      <sz val="8"/>
      <color theme="0" tint="-4.9989318521683403E-2"/>
      <name val="Verdana"/>
      <family val="2"/>
    </font>
    <font>
      <b/>
      <u/>
      <sz val="8"/>
      <color theme="1"/>
      <name val="Verdana"/>
      <family val="2"/>
    </font>
    <font>
      <sz val="9"/>
      <color theme="1"/>
      <name val="Calibri"/>
      <family val="2"/>
      <scheme val="minor"/>
    </font>
    <font>
      <sz val="12"/>
      <color rgb="FFFF0000"/>
      <name val="Calibri"/>
      <family val="2"/>
      <scheme val="minor"/>
    </font>
    <font>
      <sz val="11"/>
      <color theme="5" tint="-0.249977111117893"/>
      <name val="Calibri"/>
      <family val="2"/>
      <scheme val="minor"/>
    </font>
    <font>
      <sz val="10"/>
      <color theme="5" tint="-0.249977111117893"/>
      <name val="Verdana"/>
      <family val="2"/>
    </font>
    <font>
      <b/>
      <sz val="9"/>
      <name val="Calibri"/>
      <family val="2"/>
      <scheme val="minor"/>
    </font>
    <font>
      <b/>
      <sz val="10"/>
      <color rgb="FF0070C0"/>
      <name val="Calibri"/>
      <family val="2"/>
      <scheme val="minor"/>
    </font>
    <font>
      <sz val="10"/>
      <color rgb="FF0070C0"/>
      <name val="Calibri"/>
      <family val="2"/>
      <scheme val="minor"/>
    </font>
    <font>
      <b/>
      <sz val="11"/>
      <color theme="8" tint="-0.249977111117893"/>
      <name val="Calibri"/>
      <family val="2"/>
      <scheme val="minor"/>
    </font>
    <font>
      <b/>
      <u/>
      <sz val="10"/>
      <color rgb="FFCC0000"/>
      <name val="Calibri"/>
      <family val="2"/>
      <scheme val="minor"/>
    </font>
    <font>
      <sz val="10"/>
      <color rgb="FFCC0000"/>
      <name val="Calibri"/>
      <family val="2"/>
      <scheme val="minor"/>
    </font>
    <font>
      <b/>
      <u/>
      <sz val="10"/>
      <color rgb="FFCC0000"/>
      <name val="Calibri"/>
      <family val="2"/>
    </font>
    <font>
      <b/>
      <sz val="10"/>
      <color rgb="FFCC0000"/>
      <name val="Calibri"/>
      <family val="2"/>
      <scheme val="minor"/>
    </font>
    <font>
      <sz val="10"/>
      <color rgb="FFCC0000"/>
      <name val="Calibri"/>
      <family val="2"/>
    </font>
    <font>
      <b/>
      <sz val="10"/>
      <color rgb="FFCC0000"/>
      <name val="Calibri"/>
      <family val="2"/>
    </font>
    <font>
      <b/>
      <sz val="11"/>
      <color rgb="FFCC0000"/>
      <name val="Calibri"/>
      <family val="2"/>
      <scheme val="minor"/>
    </font>
    <font>
      <sz val="8"/>
      <color rgb="FFFF0000"/>
      <name val="Calibri"/>
      <family val="2"/>
      <scheme val="minor"/>
    </font>
    <font>
      <sz val="9"/>
      <color rgb="FFFF0000"/>
      <name val="Calibri"/>
      <family val="2"/>
      <scheme val="minor"/>
    </font>
    <font>
      <b/>
      <u/>
      <sz val="10"/>
      <name val="Calibri"/>
      <family val="2"/>
      <scheme val="minor"/>
    </font>
    <font>
      <b/>
      <sz val="10"/>
      <name val="Verdana"/>
      <family val="2"/>
    </font>
    <font>
      <sz val="10"/>
      <name val="Verdana"/>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AEAEA"/>
        <bgColor indexed="64"/>
      </patternFill>
    </fill>
    <fill>
      <patternFill patternType="solid">
        <fgColor theme="8" tint="0.59999389629810485"/>
        <bgColor indexed="64"/>
      </patternFill>
    </fill>
    <fill>
      <patternFill patternType="solid">
        <fgColor theme="0" tint="-0.1499374370555742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rgb="FFFF0000"/>
      </left>
      <right/>
      <top style="thick">
        <color rgb="FFFF0000"/>
      </top>
      <bottom style="medium">
        <color indexed="64"/>
      </bottom>
      <diagonal/>
    </border>
    <border>
      <left style="thick">
        <color rgb="FFFF0000"/>
      </left>
      <right style="medium">
        <color indexed="64"/>
      </right>
      <top style="thick">
        <color rgb="FFFF0000"/>
      </top>
      <bottom style="medium">
        <color indexed="64"/>
      </bottom>
      <diagonal/>
    </border>
    <border>
      <left style="thick">
        <color rgb="FFFF0000"/>
      </left>
      <right/>
      <top style="thick">
        <color rgb="FFFF0000"/>
      </top>
      <bottom/>
      <diagonal/>
    </border>
    <border>
      <left style="thick">
        <color rgb="FFFF0000"/>
      </left>
      <right style="medium">
        <color indexed="64"/>
      </right>
      <top style="thick">
        <color rgb="FFFF0000"/>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7" fillId="0" borderId="0"/>
  </cellStyleXfs>
  <cellXfs count="733">
    <xf numFmtId="0" fontId="0" fillId="0" borderId="0" xfId="0"/>
    <xf numFmtId="0" fontId="7" fillId="0" borderId="0" xfId="1" applyAlignment="1">
      <alignment vertical="top"/>
    </xf>
    <xf numFmtId="0" fontId="7" fillId="0" borderId="0" xfId="1"/>
    <xf numFmtId="0" fontId="11" fillId="2" borderId="4" xfId="1" applyFont="1" applyFill="1" applyBorder="1" applyAlignment="1">
      <alignment vertical="center"/>
    </xf>
    <xf numFmtId="0" fontId="11" fillId="2" borderId="0" xfId="1" applyFont="1" applyFill="1" applyAlignment="1">
      <alignment vertical="center"/>
    </xf>
    <xf numFmtId="0" fontId="11" fillId="2" borderId="5" xfId="1" applyFont="1" applyFill="1" applyBorder="1" applyAlignment="1">
      <alignment vertical="center"/>
    </xf>
    <xf numFmtId="0" fontId="12" fillId="2" borderId="2"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2" fillId="2" borderId="12" xfId="1" applyFont="1" applyFill="1" applyBorder="1"/>
    <xf numFmtId="0" fontId="12" fillId="2" borderId="13" xfId="1" applyFont="1" applyFill="1" applyBorder="1"/>
    <xf numFmtId="0" fontId="12" fillId="2" borderId="14" xfId="1" applyFont="1" applyFill="1" applyBorder="1"/>
    <xf numFmtId="0" fontId="12" fillId="2" borderId="12" xfId="1" applyFont="1" applyFill="1" applyBorder="1" applyAlignment="1">
      <alignment horizontal="left" vertical="top" wrapText="1"/>
    </xf>
    <xf numFmtId="0" fontId="7" fillId="2" borderId="8" xfId="1" applyFill="1" applyBorder="1"/>
    <xf numFmtId="0" fontId="7" fillId="2" borderId="9" xfId="1" applyFill="1" applyBorder="1"/>
    <xf numFmtId="0" fontId="12" fillId="2" borderId="12" xfId="1" applyFont="1" applyFill="1" applyBorder="1" applyAlignment="1">
      <alignment horizontal="center" vertical="center"/>
    </xf>
    <xf numFmtId="0" fontId="12" fillId="2" borderId="12" xfId="1" applyFont="1" applyFill="1" applyBorder="1" applyAlignment="1">
      <alignment horizontal="center" vertical="top" wrapText="1"/>
    </xf>
    <xf numFmtId="0" fontId="12" fillId="2" borderId="7" xfId="1" applyFont="1" applyFill="1" applyBorder="1" applyAlignment="1">
      <alignment horizontal="center" vertical="center"/>
    </xf>
    <xf numFmtId="1" fontId="13" fillId="0" borderId="12" xfId="1" applyNumberFormat="1" applyFont="1" applyBorder="1" applyAlignment="1" applyProtection="1">
      <alignment horizontal="center" vertical="center"/>
      <protection locked="0"/>
    </xf>
    <xf numFmtId="14" fontId="13" fillId="2" borderId="12" xfId="1" applyNumberFormat="1" applyFont="1" applyFill="1" applyBorder="1" applyAlignment="1">
      <alignment horizontal="center" vertical="center"/>
    </xf>
    <xf numFmtId="14" fontId="29" fillId="2" borderId="12" xfId="1" applyNumberFormat="1" applyFont="1" applyFill="1" applyBorder="1" applyAlignment="1">
      <alignment horizontal="center" vertical="top" wrapText="1"/>
    </xf>
    <xf numFmtId="14" fontId="13" fillId="0" borderId="12" xfId="1" applyNumberFormat="1" applyFont="1" applyBorder="1" applyAlignment="1" applyProtection="1">
      <alignment horizontal="center" vertical="center"/>
      <protection locked="0"/>
    </xf>
    <xf numFmtId="0" fontId="12" fillId="2" borderId="9" xfId="1" applyFont="1" applyFill="1" applyBorder="1" applyAlignment="1">
      <alignment horizontal="center" vertical="center" wrapText="1"/>
    </xf>
    <xf numFmtId="1" fontId="13" fillId="3" borderId="3" xfId="1" applyNumberFormat="1" applyFont="1" applyFill="1" applyBorder="1" applyAlignment="1" applyProtection="1">
      <alignment horizontal="center" vertical="center"/>
      <protection locked="0"/>
    </xf>
    <xf numFmtId="1" fontId="13" fillId="3" borderId="12" xfId="1" applyNumberFormat="1" applyFont="1" applyFill="1" applyBorder="1" applyAlignment="1" applyProtection="1">
      <alignment horizontal="center" vertical="center"/>
      <protection locked="0"/>
    </xf>
    <xf numFmtId="0" fontId="13" fillId="2" borderId="12" xfId="1" applyFont="1" applyFill="1" applyBorder="1" applyAlignment="1">
      <alignment horizontal="center" vertical="center"/>
    </xf>
    <xf numFmtId="0" fontId="7" fillId="0" borderId="4" xfId="1" applyBorder="1"/>
    <xf numFmtId="0" fontId="7" fillId="0" borderId="5" xfId="1" applyBorder="1"/>
    <xf numFmtId="0" fontId="7" fillId="0" borderId="1" xfId="1" applyBorder="1"/>
    <xf numFmtId="0" fontId="7" fillId="0" borderId="2" xfId="1" applyBorder="1"/>
    <xf numFmtId="0" fontId="12" fillId="2" borderId="4" xfId="1" applyFont="1" applyFill="1" applyBorder="1" applyAlignment="1">
      <alignment horizontal="center" vertical="center"/>
    </xf>
    <xf numFmtId="0" fontId="12" fillId="2" borderId="4" xfId="1" applyFont="1" applyFill="1" applyBorder="1" applyAlignment="1">
      <alignment horizontal="left" vertical="center"/>
    </xf>
    <xf numFmtId="0" fontId="12" fillId="2" borderId="15" xfId="1" applyFont="1" applyFill="1" applyBorder="1" applyAlignment="1">
      <alignment horizontal="center" vertical="center"/>
    </xf>
    <xf numFmtId="0" fontId="12" fillId="2" borderId="7" xfId="1" applyFont="1" applyFill="1" applyBorder="1" applyAlignment="1">
      <alignment horizontal="left" vertical="center"/>
    </xf>
    <xf numFmtId="0" fontId="7" fillId="3" borderId="12" xfId="1" applyFill="1" applyBorder="1" applyAlignment="1" applyProtection="1">
      <alignment horizontal="center" vertical="center"/>
      <protection locked="0"/>
    </xf>
    <xf numFmtId="0" fontId="12" fillId="2" borderId="7" xfId="1" applyFont="1" applyFill="1" applyBorder="1" applyAlignment="1">
      <alignment vertical="center" wrapText="1"/>
    </xf>
    <xf numFmtId="0" fontId="7" fillId="2" borderId="12" xfId="1" applyFill="1" applyBorder="1" applyAlignment="1">
      <alignment horizontal="center" vertical="center"/>
    </xf>
    <xf numFmtId="0" fontId="12" fillId="2" borderId="12" xfId="1" applyFont="1" applyFill="1" applyBorder="1" applyAlignment="1">
      <alignment horizontal="right" vertical="center"/>
    </xf>
    <xf numFmtId="2" fontId="7" fillId="2" borderId="12" xfId="1" applyNumberFormat="1" applyFill="1" applyBorder="1" applyAlignment="1">
      <alignment horizontal="center" vertical="center"/>
    </xf>
    <xf numFmtId="0" fontId="8" fillId="2" borderId="12" xfId="1" applyFont="1" applyFill="1" applyBorder="1" applyAlignment="1">
      <alignment horizontal="center" vertical="center" wrapText="1"/>
    </xf>
    <xf numFmtId="0" fontId="7" fillId="2" borderId="7" xfId="1" applyFill="1" applyBorder="1"/>
    <xf numFmtId="1" fontId="36" fillId="2" borderId="8" xfId="1" applyNumberFormat="1" applyFont="1" applyFill="1" applyBorder="1" applyAlignment="1">
      <alignment horizontal="center"/>
    </xf>
    <xf numFmtId="14" fontId="30" fillId="2" borderId="8" xfId="1" applyNumberFormat="1" applyFont="1" applyFill="1" applyBorder="1" applyAlignment="1">
      <alignment horizontal="center" vertical="center"/>
    </xf>
    <xf numFmtId="1" fontId="30" fillId="2" borderId="8" xfId="1" applyNumberFormat="1" applyFont="1" applyFill="1" applyBorder="1" applyAlignment="1">
      <alignment horizontal="center" vertical="center"/>
    </xf>
    <xf numFmtId="0" fontId="12" fillId="2" borderId="7" xfId="1" applyFont="1" applyFill="1" applyBorder="1"/>
    <xf numFmtId="0" fontId="13" fillId="2" borderId="8" xfId="1" applyFont="1" applyFill="1" applyBorder="1"/>
    <xf numFmtId="0" fontId="13" fillId="2" borderId="7" xfId="1" applyFont="1" applyFill="1" applyBorder="1" applyAlignment="1">
      <alignment horizontal="center" vertical="center"/>
    </xf>
    <xf numFmtId="0" fontId="13" fillId="0" borderId="12"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13" fillId="2" borderId="8" xfId="1" applyFont="1" applyFill="1" applyBorder="1" applyAlignment="1">
      <alignment horizontal="left" vertical="top" wrapText="1"/>
    </xf>
    <xf numFmtId="0" fontId="13" fillId="2" borderId="9" xfId="1" applyFont="1" applyFill="1" applyBorder="1" applyAlignment="1">
      <alignment horizontal="left" vertical="top"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0" borderId="4" xfId="1" applyFont="1" applyBorder="1" applyAlignment="1" applyProtection="1">
      <alignment horizontal="left" vertical="center" wrapText="1"/>
      <protection locked="0"/>
    </xf>
    <xf numFmtId="0" fontId="13" fillId="0" borderId="0" xfId="1" applyFont="1" applyAlignment="1" applyProtection="1">
      <alignment horizontal="left" vertical="center" wrapText="1"/>
      <protection locked="0"/>
    </xf>
    <xf numFmtId="0" fontId="13" fillId="0" borderId="0" xfId="1" applyFont="1" applyAlignment="1">
      <alignment horizontal="left" vertical="center" wrapText="1"/>
    </xf>
    <xf numFmtId="0" fontId="13" fillId="0" borderId="5" xfId="1" applyFont="1" applyBorder="1" applyAlignment="1">
      <alignment horizontal="left" vertical="center" wrapText="1"/>
    </xf>
    <xf numFmtId="0" fontId="7" fillId="0" borderId="4" xfId="1" applyBorder="1" applyProtection="1">
      <protection locked="0"/>
    </xf>
    <xf numFmtId="0" fontId="7" fillId="0" borderId="0" xfId="1" applyProtection="1">
      <protection locked="0"/>
    </xf>
    <xf numFmtId="0" fontId="13" fillId="2" borderId="8" xfId="1" applyFont="1" applyFill="1" applyBorder="1" applyAlignment="1">
      <alignment horizontal="left" vertical="center" wrapText="1"/>
    </xf>
    <xf numFmtId="0" fontId="13" fillId="2" borderId="9" xfId="1" applyFont="1" applyFill="1" applyBorder="1" applyAlignment="1">
      <alignment horizontal="left"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7" fillId="0" borderId="9" xfId="1" applyBorder="1" applyAlignment="1">
      <alignment horizontal="center" vertical="center"/>
    </xf>
    <xf numFmtId="2" fontId="7" fillId="0" borderId="14" xfId="1" applyNumberFormat="1" applyBorder="1" applyAlignment="1" applyProtection="1">
      <alignment vertical="center"/>
      <protection locked="0"/>
    </xf>
    <xf numFmtId="0" fontId="7" fillId="0" borderId="8" xfId="1" applyBorder="1" applyAlignment="1" applyProtection="1">
      <alignment horizontal="center" vertical="center" wrapText="1"/>
      <protection locked="0"/>
    </xf>
    <xf numFmtId="0" fontId="12" fillId="2" borderId="7" xfId="1" applyFont="1" applyFill="1" applyBorder="1" applyAlignment="1">
      <alignment vertical="center"/>
    </xf>
    <xf numFmtId="0" fontId="12" fillId="2" borderId="8" xfId="1" applyFont="1" applyFill="1" applyBorder="1" applyAlignment="1">
      <alignment vertical="center"/>
    </xf>
    <xf numFmtId="2" fontId="7" fillId="2" borderId="9" xfId="1" applyNumberFormat="1" applyFill="1" applyBorder="1" applyAlignment="1">
      <alignment vertical="center"/>
    </xf>
    <xf numFmtId="0" fontId="12" fillId="0" borderId="8" xfId="1" applyFont="1" applyBorder="1" applyAlignment="1">
      <alignment vertical="center" wrapText="1"/>
    </xf>
    <xf numFmtId="0" fontId="12" fillId="0" borderId="10" xfId="1" applyFont="1" applyBorder="1" applyAlignment="1">
      <alignment horizontal="center" vertical="center" wrapText="1"/>
    </xf>
    <xf numFmtId="0" fontId="7" fillId="0" borderId="10" xfId="1" applyBorder="1" applyAlignment="1">
      <alignment horizontal="center" vertical="center"/>
    </xf>
    <xf numFmtId="0" fontId="12" fillId="2" borderId="9" xfId="1" applyFont="1" applyFill="1" applyBorder="1" applyAlignment="1">
      <alignment vertical="center"/>
    </xf>
    <xf numFmtId="0" fontId="7" fillId="2" borderId="12" xfId="1" applyFill="1" applyBorder="1" applyAlignment="1">
      <alignment vertical="center"/>
    </xf>
    <xf numFmtId="0" fontId="12" fillId="2" borderId="13" xfId="1" applyFont="1" applyFill="1" applyBorder="1" applyAlignment="1">
      <alignment horizontal="center" vertical="top" wrapText="1"/>
    </xf>
    <xf numFmtId="0" fontId="12" fillId="2" borderId="6" xfId="1" applyFont="1" applyFill="1" applyBorder="1" applyAlignment="1">
      <alignment horizontal="center" vertical="top" wrapText="1"/>
    </xf>
    <xf numFmtId="0" fontId="12" fillId="2" borderId="4" xfId="1" applyFont="1" applyFill="1" applyBorder="1" applyAlignment="1">
      <alignment vertical="center"/>
    </xf>
    <xf numFmtId="0" fontId="12" fillId="2" borderId="0" xfId="1" applyFont="1" applyFill="1" applyAlignment="1">
      <alignment vertical="center"/>
    </xf>
    <xf numFmtId="0" fontId="12" fillId="2" borderId="5" xfId="1" applyFont="1" applyFill="1" applyBorder="1" applyAlignment="1">
      <alignment vertical="center"/>
    </xf>
    <xf numFmtId="14" fontId="7" fillId="0" borderId="12" xfId="1" applyNumberFormat="1" applyBorder="1" applyAlignment="1" applyProtection="1">
      <alignment horizontal="center" vertical="center" wrapText="1"/>
      <protection locked="0"/>
    </xf>
    <xf numFmtId="14" fontId="7" fillId="0" borderId="12" xfId="1" applyNumberFormat="1" applyBorder="1" applyAlignment="1" applyProtection="1">
      <alignment vertical="center"/>
      <protection locked="0"/>
    </xf>
    <xf numFmtId="0" fontId="12" fillId="2" borderId="10" xfId="1" applyFont="1" applyFill="1" applyBorder="1" applyAlignment="1">
      <alignment vertical="center"/>
    </xf>
    <xf numFmtId="0" fontId="12" fillId="2" borderId="11" xfId="1" applyFont="1" applyFill="1" applyBorder="1" applyAlignment="1">
      <alignment vertical="center"/>
    </xf>
    <xf numFmtId="0" fontId="12" fillId="0" borderId="1" xfId="1" applyFont="1" applyBorder="1" applyAlignment="1" applyProtection="1">
      <alignment horizontal="left" vertical="center" wrapText="1"/>
      <protection locked="0"/>
    </xf>
    <xf numFmtId="0" fontId="12" fillId="0" borderId="2" xfId="1" applyFont="1" applyBorder="1" applyAlignment="1" applyProtection="1">
      <alignment horizontal="left" vertical="center" wrapText="1"/>
      <protection locked="0"/>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7" fillId="0" borderId="1" xfId="1" applyBorder="1" applyProtection="1">
      <protection locked="0"/>
    </xf>
    <xf numFmtId="0" fontId="7" fillId="0" borderId="2" xfId="1" applyBorder="1" applyProtection="1">
      <protection locked="0"/>
    </xf>
    <xf numFmtId="0" fontId="7" fillId="0" borderId="6" xfId="1" applyBorder="1" applyProtection="1">
      <protection locked="0"/>
    </xf>
    <xf numFmtId="0" fontId="7" fillId="0" borderId="10" xfId="1" applyBorder="1" applyProtection="1">
      <protection locked="0"/>
    </xf>
    <xf numFmtId="0" fontId="7" fillId="0" borderId="10" xfId="1" applyBorder="1"/>
    <xf numFmtId="0" fontId="7" fillId="0" borderId="11" xfId="1" applyBorder="1"/>
    <xf numFmtId="0" fontId="14" fillId="0" borderId="5" xfId="1" applyFont="1" applyBorder="1" applyAlignment="1">
      <alignment horizontal="left" vertical="center" wrapText="1"/>
    </xf>
    <xf numFmtId="0" fontId="13" fillId="2" borderId="12" xfId="1" applyFont="1" applyFill="1" applyBorder="1"/>
    <xf numFmtId="0" fontId="7" fillId="2" borderId="12" xfId="1" applyFill="1" applyBorder="1"/>
    <xf numFmtId="0" fontId="7" fillId="0" borderId="15" xfId="1" applyBorder="1"/>
    <xf numFmtId="0" fontId="7" fillId="0" borderId="16" xfId="1" applyBorder="1"/>
    <xf numFmtId="0" fontId="7" fillId="0" borderId="17" xfId="1" applyBorder="1"/>
    <xf numFmtId="0" fontId="7" fillId="0" borderId="18" xfId="1" applyBorder="1"/>
    <xf numFmtId="0" fontId="7" fillId="2" borderId="0" xfId="1" applyFill="1"/>
    <xf numFmtId="0" fontId="5" fillId="0" borderId="0" xfId="1" applyFont="1"/>
    <xf numFmtId="1" fontId="13" fillId="2" borderId="0" xfId="1" applyNumberFormat="1" applyFont="1" applyFill="1" applyAlignment="1">
      <alignment vertical="center"/>
    </xf>
    <xf numFmtId="1" fontId="13" fillId="2" borderId="4" xfId="1" applyNumberFormat="1" applyFont="1" applyFill="1" applyBorder="1" applyAlignment="1">
      <alignment vertical="center"/>
    </xf>
    <xf numFmtId="165" fontId="13" fillId="2" borderId="4" xfId="1" applyNumberFormat="1" applyFont="1" applyFill="1" applyBorder="1" applyAlignment="1">
      <alignment vertical="center"/>
    </xf>
    <xf numFmtId="165" fontId="13" fillId="2" borderId="0" xfId="1" applyNumberFormat="1" applyFont="1" applyFill="1" applyAlignment="1">
      <alignment vertical="center"/>
    </xf>
    <xf numFmtId="1" fontId="13" fillId="2" borderId="5" xfId="1" applyNumberFormat="1" applyFont="1" applyFill="1" applyBorder="1" applyAlignment="1">
      <alignment vertical="center"/>
    </xf>
    <xf numFmtId="1" fontId="13" fillId="2" borderId="5" xfId="1" applyNumberFormat="1" applyFont="1" applyFill="1" applyBorder="1" applyAlignment="1">
      <alignment horizontal="center" vertical="center"/>
    </xf>
    <xf numFmtId="14" fontId="13" fillId="3" borderId="12" xfId="1" applyNumberFormat="1" applyFont="1" applyFill="1" applyBorder="1" applyAlignment="1" applyProtection="1">
      <alignment horizontal="center" vertical="center"/>
      <protection locked="0"/>
    </xf>
    <xf numFmtId="166" fontId="13" fillId="2" borderId="12" xfId="1" applyNumberFormat="1" applyFont="1" applyFill="1" applyBorder="1" applyAlignment="1">
      <alignment horizontal="center" vertical="center"/>
    </xf>
    <xf numFmtId="14" fontId="12" fillId="2" borderId="12" xfId="1" applyNumberFormat="1" applyFont="1" applyFill="1" applyBorder="1" applyAlignment="1">
      <alignment horizontal="center" vertical="top" wrapText="1"/>
    </xf>
    <xf numFmtId="0" fontId="12" fillId="2" borderId="12" xfId="1" applyFont="1" applyFill="1" applyBorder="1" applyAlignment="1">
      <alignment horizontal="center" vertical="center" wrapText="1"/>
    </xf>
    <xf numFmtId="1" fontId="12" fillId="2" borderId="12" xfId="1" applyNumberFormat="1" applyFont="1" applyFill="1" applyBorder="1" applyAlignment="1">
      <alignment vertical="center"/>
    </xf>
    <xf numFmtId="1" fontId="19" fillId="2" borderId="4" xfId="1" applyNumberFormat="1" applyFont="1" applyFill="1" applyBorder="1" applyAlignment="1">
      <alignment vertical="center"/>
    </xf>
    <xf numFmtId="1" fontId="22" fillId="2" borderId="4" xfId="1" applyNumberFormat="1" applyFont="1" applyFill="1" applyBorder="1" applyAlignment="1">
      <alignment vertical="center"/>
    </xf>
    <xf numFmtId="1" fontId="23" fillId="2" borderId="0" xfId="1" applyNumberFormat="1" applyFont="1" applyFill="1" applyAlignment="1">
      <alignment horizontal="right" vertical="center"/>
    </xf>
    <xf numFmtId="14" fontId="27" fillId="0" borderId="12" xfId="1" applyNumberFormat="1" applyFont="1" applyBorder="1" applyAlignment="1" applyProtection="1">
      <alignment horizontal="right" vertical="center"/>
      <protection locked="0"/>
    </xf>
    <xf numFmtId="14" fontId="52" fillId="2" borderId="8" xfId="1" applyNumberFormat="1" applyFont="1" applyFill="1" applyBorder="1" applyAlignment="1">
      <alignment horizontal="center" vertical="center"/>
    </xf>
    <xf numFmtId="0" fontId="52" fillId="2" borderId="7" xfId="1" applyFont="1" applyFill="1" applyBorder="1" applyAlignment="1">
      <alignment horizontal="center" vertical="center"/>
    </xf>
    <xf numFmtId="2" fontId="19" fillId="2" borderId="7" xfId="1" applyNumberFormat="1" applyFont="1" applyFill="1" applyBorder="1" applyAlignment="1">
      <alignment horizontal="center" vertical="center" wrapText="1"/>
    </xf>
    <xf numFmtId="0" fontId="0" fillId="0" borderId="0" xfId="1" applyFont="1" applyAlignment="1">
      <alignment vertical="top" wrapText="1"/>
    </xf>
    <xf numFmtId="1" fontId="13" fillId="2" borderId="1" xfId="1" applyNumberFormat="1" applyFont="1" applyFill="1" applyBorder="1" applyAlignment="1">
      <alignment horizontal="center" vertical="center"/>
    </xf>
    <xf numFmtId="14" fontId="13" fillId="2" borderId="8" xfId="1" applyNumberFormat="1" applyFont="1" applyFill="1" applyBorder="1" applyAlignment="1">
      <alignment horizontal="center" vertical="center"/>
    </xf>
    <xf numFmtId="1" fontId="13" fillId="2" borderId="8" xfId="1" applyNumberFormat="1" applyFont="1" applyFill="1" applyBorder="1" applyAlignment="1">
      <alignment horizontal="center" vertical="center"/>
    </xf>
    <xf numFmtId="0" fontId="53" fillId="0" borderId="0" xfId="0" applyFont="1" applyAlignment="1">
      <alignment horizontal="center" vertical="center" textRotation="90"/>
    </xf>
    <xf numFmtId="0" fontId="53" fillId="0" borderId="0" xfId="0" applyFont="1"/>
    <xf numFmtId="0" fontId="53" fillId="6" borderId="0" xfId="0" applyFont="1" applyFill="1"/>
    <xf numFmtId="0" fontId="53" fillId="4" borderId="0" xfId="0" applyFont="1" applyFill="1"/>
    <xf numFmtId="0" fontId="53" fillId="2" borderId="10" xfId="0" applyFont="1" applyFill="1" applyBorder="1" applyAlignment="1">
      <alignment horizontal="center" vertical="center" textRotation="90"/>
    </xf>
    <xf numFmtId="0" fontId="53" fillId="6" borderId="10" xfId="0" applyFont="1" applyFill="1" applyBorder="1" applyAlignment="1">
      <alignment horizontal="center" vertical="center" textRotation="90"/>
    </xf>
    <xf numFmtId="0" fontId="53" fillId="9" borderId="10" xfId="0" applyFont="1" applyFill="1" applyBorder="1" applyAlignment="1">
      <alignment horizontal="center" vertical="center" textRotation="90"/>
    </xf>
    <xf numFmtId="0" fontId="53" fillId="5" borderId="0" xfId="0" applyFont="1" applyFill="1"/>
    <xf numFmtId="0" fontId="53" fillId="11" borderId="0" xfId="0" applyFont="1" applyFill="1"/>
    <xf numFmtId="0" fontId="53" fillId="0" borderId="10" xfId="0" applyFont="1" applyBorder="1" applyAlignment="1">
      <alignment horizontal="center" vertical="center" textRotation="90"/>
    </xf>
    <xf numFmtId="0" fontId="53" fillId="0" borderId="10" xfId="0" applyFont="1" applyBorder="1" applyAlignment="1">
      <alignment horizontal="right" vertical="center" textRotation="90"/>
    </xf>
    <xf numFmtId="0" fontId="53" fillId="6" borderId="8" xfId="0" quotePrefix="1" applyFont="1" applyFill="1" applyBorder="1" applyAlignment="1">
      <alignment horizontal="center" textRotation="90"/>
    </xf>
    <xf numFmtId="0" fontId="53" fillId="0" borderId="8" xfId="0" applyFont="1" applyBorder="1" applyAlignment="1">
      <alignment horizontal="center" textRotation="90"/>
    </xf>
    <xf numFmtId="0" fontId="53" fillId="8" borderId="19" xfId="0" applyFont="1" applyFill="1" applyBorder="1"/>
    <xf numFmtId="0" fontId="53" fillId="10" borderId="19" xfId="0" applyFont="1" applyFill="1" applyBorder="1"/>
    <xf numFmtId="0" fontId="53" fillId="12" borderId="19" xfId="0" applyFont="1" applyFill="1" applyBorder="1"/>
    <xf numFmtId="0" fontId="53" fillId="0" borderId="19" xfId="0" applyFont="1" applyBorder="1"/>
    <xf numFmtId="0" fontId="54" fillId="0" borderId="0" xfId="0" applyFont="1"/>
    <xf numFmtId="0" fontId="50" fillId="0" borderId="19" xfId="0" applyFont="1" applyBorder="1"/>
    <xf numFmtId="0" fontId="53" fillId="10" borderId="0" xfId="0" applyFont="1" applyFill="1"/>
    <xf numFmtId="0" fontId="53" fillId="8" borderId="20" xfId="0" applyFont="1" applyFill="1" applyBorder="1"/>
    <xf numFmtId="0" fontId="53" fillId="8" borderId="21" xfId="0" applyFont="1" applyFill="1" applyBorder="1"/>
    <xf numFmtId="0" fontId="53" fillId="0" borderId="21" xfId="0" applyFont="1" applyBorder="1"/>
    <xf numFmtId="0" fontId="53" fillId="0" borderId="22" xfId="0" applyFont="1" applyBorder="1"/>
    <xf numFmtId="0" fontId="53" fillId="0" borderId="23" xfId="0" applyFont="1" applyBorder="1"/>
    <xf numFmtId="0" fontId="53" fillId="0" borderId="17" xfId="0" applyFont="1" applyBorder="1"/>
    <xf numFmtId="0" fontId="53" fillId="10" borderId="17" xfId="0" applyFont="1" applyFill="1" applyBorder="1"/>
    <xf numFmtId="0" fontId="53" fillId="10" borderId="24" xfId="0" applyFont="1" applyFill="1" applyBorder="1"/>
    <xf numFmtId="0" fontId="53" fillId="4" borderId="20" xfId="0" applyFont="1" applyFill="1" applyBorder="1"/>
    <xf numFmtId="0" fontId="53" fillId="4" borderId="21" xfId="0" applyFont="1" applyFill="1" applyBorder="1"/>
    <xf numFmtId="0" fontId="53" fillId="5" borderId="17" xfId="0" applyFont="1" applyFill="1" applyBorder="1"/>
    <xf numFmtId="0" fontId="53" fillId="5" borderId="24" xfId="0" applyFont="1" applyFill="1" applyBorder="1"/>
    <xf numFmtId="0" fontId="53" fillId="0" borderId="25" xfId="0" applyFont="1" applyBorder="1"/>
    <xf numFmtId="0" fontId="53" fillId="0" borderId="0" xfId="0" quotePrefix="1" applyFont="1"/>
    <xf numFmtId="0" fontId="53" fillId="0" borderId="26" xfId="0" applyFont="1" applyBorder="1"/>
    <xf numFmtId="0" fontId="53" fillId="12" borderId="17" xfId="0" applyFont="1" applyFill="1" applyBorder="1"/>
    <xf numFmtId="0" fontId="55" fillId="12" borderId="27" xfId="0" applyFont="1" applyFill="1" applyBorder="1"/>
    <xf numFmtId="0" fontId="55" fillId="12" borderId="28" xfId="0" applyFont="1" applyFill="1" applyBorder="1"/>
    <xf numFmtId="0" fontId="53" fillId="12" borderId="0" xfId="0" applyFont="1" applyFill="1"/>
    <xf numFmtId="0" fontId="55" fillId="12" borderId="29" xfId="0" applyFont="1" applyFill="1" applyBorder="1"/>
    <xf numFmtId="0" fontId="55" fillId="12" borderId="30" xfId="0" applyFont="1" applyFill="1" applyBorder="1"/>
    <xf numFmtId="0" fontId="53" fillId="0" borderId="20" xfId="0" applyFont="1" applyBorder="1"/>
    <xf numFmtId="0" fontId="53" fillId="6" borderId="22" xfId="0" applyFont="1" applyFill="1" applyBorder="1"/>
    <xf numFmtId="0" fontId="53" fillId="6" borderId="24" xfId="0" applyFont="1" applyFill="1" applyBorder="1"/>
    <xf numFmtId="0" fontId="53" fillId="6" borderId="26" xfId="0" applyFont="1" applyFill="1" applyBorder="1"/>
    <xf numFmtId="0" fontId="53" fillId="13" borderId="0" xfId="0" applyFont="1" applyFill="1"/>
    <xf numFmtId="0" fontId="53" fillId="14" borderId="0" xfId="0" applyFont="1" applyFill="1"/>
    <xf numFmtId="0" fontId="56" fillId="13" borderId="0" xfId="0" applyFont="1" applyFill="1"/>
    <xf numFmtId="0" fontId="56" fillId="14" borderId="0" xfId="0" applyFont="1" applyFill="1"/>
    <xf numFmtId="0" fontId="13" fillId="2" borderId="2" xfId="1" applyFont="1" applyFill="1" applyBorder="1" applyAlignment="1">
      <alignment horizontal="left" vertical="center"/>
    </xf>
    <xf numFmtId="0" fontId="13" fillId="2" borderId="10" xfId="1" applyFont="1" applyFill="1" applyBorder="1" applyAlignment="1">
      <alignment horizontal="left" vertical="center"/>
    </xf>
    <xf numFmtId="0" fontId="13" fillId="2" borderId="10" xfId="1" applyFont="1" applyFill="1" applyBorder="1" applyAlignment="1">
      <alignment horizontal="left"/>
    </xf>
    <xf numFmtId="0" fontId="13" fillId="2" borderId="4" xfId="1" applyFont="1" applyFill="1" applyBorder="1" applyAlignment="1">
      <alignment horizontal="left" vertical="center"/>
    </xf>
    <xf numFmtId="0" fontId="13" fillId="2" borderId="0" xfId="1" applyFont="1" applyFill="1" applyAlignment="1">
      <alignment horizontal="left" vertical="center"/>
    </xf>
    <xf numFmtId="0" fontId="18" fillId="2" borderId="0" xfId="1" applyFont="1" applyFill="1" applyAlignment="1">
      <alignment horizontal="left" vertical="center"/>
    </xf>
    <xf numFmtId="0" fontId="19" fillId="2" borderId="0" xfId="1" applyFont="1" applyFill="1" applyAlignment="1">
      <alignment horizontal="left" vertical="center"/>
    </xf>
    <xf numFmtId="0" fontId="51" fillId="2" borderId="4" xfId="1" applyFont="1" applyFill="1" applyBorder="1" applyAlignment="1">
      <alignment horizontal="left" vertical="center"/>
    </xf>
    <xf numFmtId="0" fontId="51" fillId="2" borderId="0" xfId="1" applyFont="1" applyFill="1" applyAlignment="1">
      <alignment horizontal="left" vertical="center"/>
    </xf>
    <xf numFmtId="0" fontId="12" fillId="2" borderId="12" xfId="1" applyFont="1" applyFill="1" applyBorder="1" applyAlignment="1">
      <alignment horizontal="left" vertical="center"/>
    </xf>
    <xf numFmtId="0" fontId="7" fillId="15" borderId="0" xfId="1" applyFill="1"/>
    <xf numFmtId="0" fontId="10" fillId="15" borderId="0" xfId="1" applyFont="1" applyFill="1"/>
    <xf numFmtId="0" fontId="59" fillId="15" borderId="0" xfId="1" applyFont="1" applyFill="1"/>
    <xf numFmtId="0" fontId="11" fillId="15" borderId="10" xfId="1" applyFont="1" applyFill="1" applyBorder="1" applyAlignment="1">
      <alignment horizontal="right"/>
    </xf>
    <xf numFmtId="2" fontId="7" fillId="15" borderId="12" xfId="1" applyNumberFormat="1" applyFill="1" applyBorder="1"/>
    <xf numFmtId="0" fontId="7" fillId="15" borderId="12" xfId="1" applyFill="1" applyBorder="1"/>
    <xf numFmtId="0" fontId="7" fillId="15" borderId="7" xfId="1" applyFill="1" applyBorder="1"/>
    <xf numFmtId="0" fontId="7" fillId="15" borderId="9" xfId="1" applyFill="1" applyBorder="1"/>
    <xf numFmtId="0" fontId="41" fillId="15" borderId="0" xfId="1" applyFont="1" applyFill="1"/>
    <xf numFmtId="2" fontId="41" fillId="15" borderId="0" xfId="1" applyNumberFormat="1" applyFont="1" applyFill="1"/>
    <xf numFmtId="0" fontId="41" fillId="15" borderId="0" xfId="1" applyFont="1" applyFill="1" applyAlignment="1">
      <alignment horizontal="left"/>
    </xf>
    <xf numFmtId="0" fontId="11" fillId="15" borderId="0" xfId="1" applyFont="1" applyFill="1"/>
    <xf numFmtId="0" fontId="7" fillId="15" borderId="8" xfId="1" applyFill="1" applyBorder="1"/>
    <xf numFmtId="2" fontId="42" fillId="15" borderId="8" xfId="1" applyNumberFormat="1" applyFont="1" applyFill="1" applyBorder="1"/>
    <xf numFmtId="165" fontId="7" fillId="15" borderId="0" xfId="1" applyNumberFormat="1" applyFill="1"/>
    <xf numFmtId="1" fontId="22" fillId="2" borderId="0" xfId="1" applyNumberFormat="1" applyFont="1" applyFill="1" applyAlignment="1">
      <alignment horizontal="left" vertical="center"/>
    </xf>
    <xf numFmtId="1" fontId="19" fillId="2" borderId="0" xfId="1" applyNumberFormat="1" applyFont="1" applyFill="1" applyAlignment="1">
      <alignment vertical="center"/>
    </xf>
    <xf numFmtId="1" fontId="19" fillId="2" borderId="0" xfId="1" applyNumberFormat="1" applyFont="1" applyFill="1" applyAlignment="1">
      <alignment horizontal="right" vertical="center"/>
    </xf>
    <xf numFmtId="1" fontId="12" fillId="2" borderId="0" xfId="1" applyNumberFormat="1" applyFont="1" applyFill="1" applyAlignment="1">
      <alignment vertical="center"/>
    </xf>
    <xf numFmtId="0" fontId="13" fillId="2" borderId="3" xfId="1" applyFont="1" applyFill="1" applyBorder="1" applyAlignment="1">
      <alignment horizontal="left"/>
    </xf>
    <xf numFmtId="0" fontId="13" fillId="2" borderId="5" xfId="1" applyFont="1" applyFill="1" applyBorder="1" applyAlignment="1">
      <alignment horizontal="left"/>
    </xf>
    <xf numFmtId="0" fontId="13" fillId="2" borderId="11" xfId="1" applyFont="1" applyFill="1" applyBorder="1" applyAlignment="1">
      <alignment horizontal="left"/>
    </xf>
    <xf numFmtId="0" fontId="12" fillId="2" borderId="9" xfId="1" applyFont="1" applyFill="1" applyBorder="1" applyAlignment="1">
      <alignment horizontal="right" vertical="center"/>
    </xf>
    <xf numFmtId="0" fontId="12" fillId="2" borderId="9" xfId="1" applyFont="1" applyFill="1" applyBorder="1" applyAlignment="1">
      <alignment horizontal="left" vertical="center"/>
    </xf>
    <xf numFmtId="1" fontId="19" fillId="2" borderId="0" xfId="1" applyNumberFormat="1" applyFont="1" applyFill="1" applyAlignment="1">
      <alignment vertical="center" wrapText="1"/>
    </xf>
    <xf numFmtId="1" fontId="19" fillId="2" borderId="5" xfId="1" applyNumberFormat="1" applyFont="1" applyFill="1" applyBorder="1" applyAlignment="1">
      <alignment vertical="center" wrapText="1"/>
    </xf>
    <xf numFmtId="0" fontId="12" fillId="2" borderId="1" xfId="1" applyFont="1" applyFill="1" applyBorder="1" applyAlignment="1">
      <alignment vertical="center" wrapText="1"/>
    </xf>
    <xf numFmtId="0" fontId="13" fillId="2" borderId="3" xfId="1" applyFont="1" applyFill="1" applyBorder="1" applyAlignment="1">
      <alignment vertical="center"/>
    </xf>
    <xf numFmtId="0" fontId="13" fillId="2" borderId="0" xfId="1" applyFont="1" applyFill="1" applyAlignment="1">
      <alignment horizontal="center" vertical="center"/>
    </xf>
    <xf numFmtId="2" fontId="13" fillId="3" borderId="7" xfId="1" applyNumberFormat="1" applyFont="1" applyFill="1" applyBorder="1" applyAlignment="1" applyProtection="1">
      <alignment horizontal="center" vertical="center"/>
      <protection locked="0"/>
    </xf>
    <xf numFmtId="0" fontId="41" fillId="0" borderId="0" xfId="1" applyFont="1"/>
    <xf numFmtId="1" fontId="13" fillId="2" borderId="0" xfId="1" applyNumberFormat="1" applyFont="1" applyFill="1" applyAlignment="1">
      <alignment horizontal="center" vertical="center"/>
    </xf>
    <xf numFmtId="14" fontId="13" fillId="2" borderId="0" xfId="1" applyNumberFormat="1" applyFont="1" applyFill="1" applyAlignment="1">
      <alignment horizontal="center" vertical="center"/>
    </xf>
    <xf numFmtId="14" fontId="29" fillId="2" borderId="0" xfId="1" applyNumberFormat="1" applyFont="1" applyFill="1" applyAlignment="1">
      <alignment horizontal="center" vertical="top" wrapText="1"/>
    </xf>
    <xf numFmtId="14" fontId="17" fillId="2" borderId="0" xfId="1" applyNumberFormat="1" applyFont="1" applyFill="1" applyAlignment="1">
      <alignment horizontal="center" vertical="center"/>
    </xf>
    <xf numFmtId="14" fontId="12" fillId="2" borderId="0" xfId="1" applyNumberFormat="1" applyFont="1" applyFill="1" applyAlignment="1">
      <alignment horizontal="center" vertical="center"/>
    </xf>
    <xf numFmtId="0" fontId="7" fillId="0" borderId="0" xfId="1" applyAlignment="1">
      <alignment horizontal="center"/>
    </xf>
    <xf numFmtId="14" fontId="27" fillId="2" borderId="7" xfId="1" applyNumberFormat="1" applyFont="1" applyFill="1" applyBorder="1" applyAlignment="1">
      <alignment horizontal="left" vertical="justify" wrapText="1"/>
    </xf>
    <xf numFmtId="14" fontId="27" fillId="2" borderId="8" xfId="1" applyNumberFormat="1" applyFont="1" applyFill="1" applyBorder="1" applyAlignment="1">
      <alignment horizontal="left" vertical="justify" wrapText="1"/>
    </xf>
    <xf numFmtId="14" fontId="17" fillId="2" borderId="8" xfId="1" applyNumberFormat="1" applyFont="1" applyFill="1" applyBorder="1" applyAlignment="1">
      <alignment horizontal="right" vertical="justify" wrapText="1"/>
    </xf>
    <xf numFmtId="1" fontId="27" fillId="3" borderId="12" xfId="1" applyNumberFormat="1" applyFont="1" applyFill="1" applyBorder="1" applyAlignment="1" applyProtection="1">
      <alignment horizontal="center" vertical="center" wrapText="1"/>
      <protection locked="0"/>
    </xf>
    <xf numFmtId="14" fontId="62" fillId="2" borderId="8" xfId="1" applyNumberFormat="1" applyFont="1" applyFill="1" applyBorder="1" applyAlignment="1">
      <alignment vertical="justify" wrapText="1"/>
    </xf>
    <xf numFmtId="14" fontId="63" fillId="2" borderId="8" xfId="1" applyNumberFormat="1" applyFont="1" applyFill="1" applyBorder="1" applyAlignment="1">
      <alignment vertical="justify" wrapText="1"/>
    </xf>
    <xf numFmtId="14" fontId="63" fillId="2" borderId="9" xfId="1" applyNumberFormat="1" applyFont="1" applyFill="1" applyBorder="1" applyAlignment="1">
      <alignment vertical="justify" wrapText="1"/>
    </xf>
    <xf numFmtId="14" fontId="62" fillId="2" borderId="7" xfId="1" applyNumberFormat="1" applyFont="1" applyFill="1" applyBorder="1" applyAlignment="1">
      <alignment horizontal="left" vertical="justify" wrapText="1"/>
    </xf>
    <xf numFmtId="14" fontId="62" fillId="2" borderId="8" xfId="1" applyNumberFormat="1" applyFont="1" applyFill="1" applyBorder="1" applyAlignment="1">
      <alignment horizontal="left" vertical="justify" wrapText="1"/>
    </xf>
    <xf numFmtId="14" fontId="62" fillId="2" borderId="7" xfId="1" applyNumberFormat="1" applyFont="1" applyFill="1" applyBorder="1" applyAlignment="1">
      <alignment vertical="justify" wrapText="1"/>
    </xf>
    <xf numFmtId="0" fontId="12" fillId="2" borderId="4" xfId="1" applyFont="1" applyFill="1" applyBorder="1" applyAlignment="1">
      <alignment vertical="center" wrapText="1"/>
    </xf>
    <xf numFmtId="0" fontId="12" fillId="2" borderId="0" xfId="1" applyFont="1" applyFill="1" applyAlignment="1">
      <alignment vertical="center" wrapText="1"/>
    </xf>
    <xf numFmtId="0" fontId="13" fillId="2" borderId="0" xfId="1" applyFont="1" applyFill="1" applyAlignment="1">
      <alignment vertical="center"/>
    </xf>
    <xf numFmtId="0" fontId="13" fillId="2" borderId="5" xfId="1" applyFont="1" applyFill="1" applyBorder="1" applyAlignment="1">
      <alignment vertical="center"/>
    </xf>
    <xf numFmtId="0" fontId="7" fillId="16" borderId="1" xfId="1" applyFill="1" applyBorder="1" applyAlignment="1">
      <alignment vertical="top"/>
    </xf>
    <xf numFmtId="0" fontId="12" fillId="16" borderId="6" xfId="1" applyFont="1" applyFill="1" applyBorder="1" applyAlignment="1">
      <alignment vertical="top" wrapText="1"/>
    </xf>
    <xf numFmtId="1" fontId="12" fillId="16" borderId="32" xfId="1" applyNumberFormat="1" applyFont="1" applyFill="1" applyBorder="1" applyAlignment="1">
      <alignment vertical="center"/>
    </xf>
    <xf numFmtId="1" fontId="13" fillId="16" borderId="33" xfId="1" applyNumberFormat="1" applyFont="1" applyFill="1" applyBorder="1" applyAlignment="1">
      <alignment vertical="center"/>
    </xf>
    <xf numFmtId="1" fontId="19" fillId="16" borderId="34" xfId="1" applyNumberFormat="1" applyFont="1" applyFill="1" applyBorder="1" applyAlignment="1">
      <alignment vertical="center" wrapText="1"/>
    </xf>
    <xf numFmtId="0" fontId="12" fillId="16" borderId="4" xfId="1" applyFont="1" applyFill="1" applyBorder="1" applyAlignment="1">
      <alignment horizontal="center" vertical="center"/>
    </xf>
    <xf numFmtId="0" fontId="12" fillId="16" borderId="0" xfId="1" applyFont="1" applyFill="1" applyAlignment="1">
      <alignment horizontal="center" vertical="center"/>
    </xf>
    <xf numFmtId="0" fontId="13" fillId="16" borderId="0" xfId="1" applyFont="1" applyFill="1"/>
    <xf numFmtId="0" fontId="13" fillId="16" borderId="3" xfId="1" applyFont="1" applyFill="1" applyBorder="1"/>
    <xf numFmtId="0" fontId="13" fillId="16" borderId="11" xfId="1" applyFont="1" applyFill="1" applyBorder="1"/>
    <xf numFmtId="0" fontId="13" fillId="16" borderId="4" xfId="1" applyFont="1" applyFill="1" applyBorder="1" applyAlignment="1">
      <alignment horizontal="left" vertical="center"/>
    </xf>
    <xf numFmtId="0" fontId="13" fillId="16" borderId="0" xfId="1" applyFont="1" applyFill="1" applyAlignment="1">
      <alignment horizontal="left" vertical="center"/>
    </xf>
    <xf numFmtId="0" fontId="13" fillId="16" borderId="0" xfId="1" applyFont="1" applyFill="1" applyAlignment="1">
      <alignment horizontal="left"/>
    </xf>
    <xf numFmtId="0" fontId="13" fillId="16" borderId="3" xfId="1" applyFont="1" applyFill="1" applyBorder="1" applyAlignment="1">
      <alignment horizontal="left"/>
    </xf>
    <xf numFmtId="0" fontId="13" fillId="16" borderId="1" xfId="1" applyFont="1" applyFill="1" applyBorder="1"/>
    <xf numFmtId="0" fontId="13" fillId="16" borderId="2" xfId="1" applyFont="1" applyFill="1" applyBorder="1"/>
    <xf numFmtId="0" fontId="15" fillId="16" borderId="10" xfId="1" applyFont="1" applyFill="1" applyBorder="1" applyAlignment="1">
      <alignment vertical="center"/>
    </xf>
    <xf numFmtId="0" fontId="30" fillId="16" borderId="2" xfId="1" applyFont="1" applyFill="1" applyBorder="1"/>
    <xf numFmtId="0" fontId="35" fillId="16" borderId="1" xfId="1" applyFont="1" applyFill="1" applyBorder="1" applyAlignment="1">
      <alignment horizontal="left" vertical="center" wrapText="1"/>
    </xf>
    <xf numFmtId="0" fontId="36" fillId="16" borderId="2" xfId="1" applyFont="1" applyFill="1" applyBorder="1"/>
    <xf numFmtId="0" fontId="35" fillId="16" borderId="2" xfId="1" applyFont="1" applyFill="1" applyBorder="1" applyAlignment="1">
      <alignment horizontal="left" vertical="center"/>
    </xf>
    <xf numFmtId="0" fontId="7" fillId="16" borderId="4" xfId="1" applyFill="1" applyBorder="1"/>
    <xf numFmtId="0" fontId="7" fillId="16" borderId="1" xfId="1" applyFill="1" applyBorder="1"/>
    <xf numFmtId="0" fontId="7" fillId="16" borderId="2" xfId="1" applyFill="1" applyBorder="1"/>
    <xf numFmtId="0" fontId="7" fillId="16" borderId="3" xfId="1" applyFill="1" applyBorder="1"/>
    <xf numFmtId="0" fontId="39" fillId="16" borderId="10" xfId="1" applyFont="1" applyFill="1" applyBorder="1" applyAlignment="1">
      <alignment horizontal="left" vertical="center"/>
    </xf>
    <xf numFmtId="0" fontId="40" fillId="16" borderId="10" xfId="1" applyFont="1" applyFill="1" applyBorder="1" applyAlignment="1">
      <alignment horizontal="left" vertical="center"/>
    </xf>
    <xf numFmtId="0" fontId="15" fillId="16" borderId="10" xfId="1" applyFont="1" applyFill="1" applyBorder="1" applyAlignment="1">
      <alignment horizontal="left" vertical="center"/>
    </xf>
    <xf numFmtId="0" fontId="14" fillId="16" borderId="6" xfId="1" applyFont="1" applyFill="1" applyBorder="1" applyAlignment="1">
      <alignment horizontal="left" vertical="center"/>
    </xf>
    <xf numFmtId="0" fontId="14" fillId="16" borderId="10" xfId="1" applyFont="1" applyFill="1" applyBorder="1" applyAlignment="1">
      <alignment horizontal="left" vertical="center"/>
    </xf>
    <xf numFmtId="0" fontId="58" fillId="16" borderId="10" xfId="1" applyFont="1" applyFill="1" applyBorder="1" applyAlignment="1">
      <alignment horizontal="left" vertical="center"/>
    </xf>
    <xf numFmtId="0" fontId="13" fillId="16" borderId="11" xfId="1" applyFont="1" applyFill="1" applyBorder="1" applyAlignment="1">
      <alignment horizontal="left"/>
    </xf>
    <xf numFmtId="0" fontId="39" fillId="16" borderId="1" xfId="1" applyFont="1" applyFill="1" applyBorder="1" applyAlignment="1">
      <alignment horizontal="left"/>
    </xf>
    <xf numFmtId="0" fontId="7" fillId="0" borderId="0" xfId="1" applyAlignment="1">
      <alignment vertical="center"/>
    </xf>
    <xf numFmtId="0" fontId="51" fillId="2" borderId="3" xfId="1" applyFont="1" applyFill="1" applyBorder="1" applyAlignment="1">
      <alignment horizontal="center" vertical="center"/>
    </xf>
    <xf numFmtId="0" fontId="7" fillId="2" borderId="5" xfId="1" applyFill="1" applyBorder="1"/>
    <xf numFmtId="2" fontId="13" fillId="0" borderId="19" xfId="1" applyNumberFormat="1" applyFont="1" applyBorder="1" applyAlignment="1" applyProtection="1">
      <alignment horizontal="center" vertical="center"/>
      <protection locked="0"/>
    </xf>
    <xf numFmtId="0" fontId="13" fillId="16" borderId="9" xfId="1" applyFont="1" applyFill="1" applyBorder="1"/>
    <xf numFmtId="2" fontId="41" fillId="16" borderId="9" xfId="1" applyNumberFormat="1" applyFont="1" applyFill="1" applyBorder="1"/>
    <xf numFmtId="2" fontId="41" fillId="16" borderId="12" xfId="1" applyNumberFormat="1" applyFont="1" applyFill="1" applyBorder="1"/>
    <xf numFmtId="0" fontId="7" fillId="16" borderId="12" xfId="1" applyFill="1" applyBorder="1"/>
    <xf numFmtId="0" fontId="64" fillId="15" borderId="0" xfId="1" applyFont="1" applyFill="1" applyAlignment="1">
      <alignment vertical="top"/>
    </xf>
    <xf numFmtId="0" fontId="65" fillId="2" borderId="0" xfId="1" applyFont="1" applyFill="1" applyAlignment="1">
      <alignment horizontal="center" vertical="center"/>
    </xf>
    <xf numFmtId="0" fontId="72" fillId="16" borderId="2" xfId="1" applyFont="1" applyFill="1" applyBorder="1" applyAlignment="1">
      <alignment vertical="top"/>
    </xf>
    <xf numFmtId="0" fontId="13" fillId="2" borderId="4" xfId="1" applyFont="1" applyFill="1" applyBorder="1" applyAlignment="1">
      <alignment horizontal="left" vertical="center" wrapText="1"/>
    </xf>
    <xf numFmtId="0" fontId="13" fillId="2" borderId="0" xfId="1" applyFont="1" applyFill="1" applyAlignment="1">
      <alignment horizontal="left" vertical="center" wrapText="1"/>
    </xf>
    <xf numFmtId="14" fontId="19" fillId="16" borderId="2" xfId="1" applyNumberFormat="1" applyFont="1" applyFill="1" applyBorder="1" applyAlignment="1">
      <alignment wrapText="1"/>
    </xf>
    <xf numFmtId="14" fontId="19" fillId="16" borderId="0" xfId="1" applyNumberFormat="1" applyFont="1" applyFill="1" applyAlignment="1">
      <alignment wrapText="1"/>
    </xf>
    <xf numFmtId="14" fontId="19" fillId="16" borderId="3" xfId="1" applyNumberFormat="1" applyFont="1" applyFill="1" applyBorder="1" applyAlignment="1">
      <alignment wrapText="1"/>
    </xf>
    <xf numFmtId="0" fontId="7" fillId="16" borderId="0" xfId="1" applyFill="1"/>
    <xf numFmtId="14" fontId="19" fillId="16" borderId="5" xfId="1" applyNumberFormat="1" applyFont="1" applyFill="1" applyBorder="1" applyAlignment="1">
      <alignment wrapText="1"/>
    </xf>
    <xf numFmtId="0" fontId="14" fillId="16" borderId="6" xfId="1" applyFont="1" applyFill="1" applyBorder="1" applyAlignment="1">
      <alignment vertical="center"/>
    </xf>
    <xf numFmtId="0" fontId="14" fillId="16" borderId="10" xfId="1" applyFont="1" applyFill="1" applyBorder="1" applyAlignment="1">
      <alignment vertical="center"/>
    </xf>
    <xf numFmtId="1" fontId="23" fillId="2" borderId="0" xfId="1" applyNumberFormat="1" applyFont="1" applyFill="1" applyAlignment="1">
      <alignment horizontal="left" vertical="center"/>
    </xf>
    <xf numFmtId="1" fontId="19" fillId="2" borderId="5" xfId="1" applyNumberFormat="1" applyFont="1" applyFill="1" applyBorder="1" applyAlignment="1">
      <alignment horizontal="right" vertical="center"/>
    </xf>
    <xf numFmtId="0" fontId="13" fillId="2" borderId="0" xfId="1" applyFont="1" applyFill="1" applyAlignment="1">
      <alignment horizontal="right" vertical="center" wrapText="1"/>
    </xf>
    <xf numFmtId="0" fontId="57" fillId="2" borderId="0" xfId="1" applyFont="1" applyFill="1" applyAlignment="1">
      <alignment vertical="center" wrapText="1"/>
    </xf>
    <xf numFmtId="0" fontId="57" fillId="2" borderId="5" xfId="1" applyFont="1" applyFill="1" applyBorder="1" applyAlignment="1">
      <alignment vertical="center" wrapText="1"/>
    </xf>
    <xf numFmtId="0" fontId="19" fillId="2" borderId="4" xfId="1" applyFont="1" applyFill="1" applyBorder="1" applyAlignment="1">
      <alignment horizontal="left"/>
    </xf>
    <xf numFmtId="167" fontId="13" fillId="0" borderId="12" xfId="1" applyNumberFormat="1" applyFont="1" applyBorder="1" applyAlignment="1" applyProtection="1">
      <alignment horizontal="center" vertical="center"/>
      <protection locked="0"/>
    </xf>
    <xf numFmtId="166" fontId="51" fillId="2" borderId="12" xfId="1" applyNumberFormat="1" applyFont="1" applyFill="1" applyBorder="1" applyAlignment="1">
      <alignment horizontal="center" vertical="center"/>
    </xf>
    <xf numFmtId="0" fontId="22" fillId="2" borderId="7" xfId="1" applyFont="1" applyFill="1" applyBorder="1" applyAlignment="1">
      <alignment vertical="center"/>
    </xf>
    <xf numFmtId="0" fontId="19" fillId="2" borderId="8" xfId="1" applyFont="1" applyFill="1" applyBorder="1" applyAlignment="1">
      <alignment vertical="center" wrapText="1"/>
    </xf>
    <xf numFmtId="0" fontId="19" fillId="2" borderId="9" xfId="1" applyFont="1" applyFill="1" applyBorder="1" applyAlignment="1">
      <alignment vertical="center" wrapText="1"/>
    </xf>
    <xf numFmtId="167" fontId="13" fillId="2" borderId="14" xfId="1" applyNumberFormat="1" applyFont="1" applyFill="1" applyBorder="1" applyAlignment="1" applyProtection="1">
      <alignment horizontal="center" vertical="center"/>
      <protection hidden="1"/>
    </xf>
    <xf numFmtId="167" fontId="13" fillId="2" borderId="12" xfId="1" applyNumberFormat="1" applyFont="1" applyFill="1" applyBorder="1" applyAlignment="1" applyProtection="1">
      <alignment horizontal="center" vertical="center"/>
      <protection hidden="1"/>
    </xf>
    <xf numFmtId="14" fontId="13" fillId="2" borderId="12" xfId="1" applyNumberFormat="1" applyFont="1" applyFill="1" applyBorder="1" applyAlignment="1" applyProtection="1">
      <alignment horizontal="center" vertical="center"/>
      <protection hidden="1"/>
    </xf>
    <xf numFmtId="14" fontId="27" fillId="2" borderId="12" xfId="1" applyNumberFormat="1" applyFont="1" applyFill="1" applyBorder="1" applyAlignment="1" applyProtection="1">
      <alignment horizontal="center" vertical="center"/>
      <protection hidden="1"/>
    </xf>
    <xf numFmtId="0" fontId="13" fillId="2" borderId="9" xfId="1" applyFont="1" applyFill="1" applyBorder="1" applyAlignment="1" applyProtection="1">
      <alignment horizontal="center" vertical="center"/>
      <protection hidden="1"/>
    </xf>
    <xf numFmtId="1" fontId="13" fillId="2" borderId="12" xfId="1" applyNumberFormat="1" applyFont="1" applyFill="1" applyBorder="1" applyAlignment="1" applyProtection="1">
      <alignment horizontal="center" vertical="center"/>
      <protection hidden="1"/>
    </xf>
    <xf numFmtId="1" fontId="13" fillId="2" borderId="9" xfId="1" applyNumberFormat="1" applyFont="1" applyFill="1" applyBorder="1" applyAlignment="1" applyProtection="1">
      <alignment horizontal="center" vertical="center"/>
      <protection hidden="1"/>
    </xf>
    <xf numFmtId="167" fontId="13" fillId="16" borderId="19" xfId="1" applyNumberFormat="1" applyFont="1" applyFill="1" applyBorder="1" applyAlignment="1" applyProtection="1">
      <alignment horizontal="center" vertical="center"/>
      <protection hidden="1"/>
    </xf>
    <xf numFmtId="167" fontId="27" fillId="16" borderId="19" xfId="1" applyNumberFormat="1" applyFont="1" applyFill="1" applyBorder="1" applyAlignment="1" applyProtection="1">
      <alignment horizontal="center" vertical="center" wrapText="1"/>
      <protection hidden="1"/>
    </xf>
    <xf numFmtId="14" fontId="29" fillId="2" borderId="12" xfId="1" applyNumberFormat="1" applyFont="1" applyFill="1" applyBorder="1" applyAlignment="1" applyProtection="1">
      <alignment horizontal="center" vertical="top" wrapText="1"/>
      <protection hidden="1"/>
    </xf>
    <xf numFmtId="0" fontId="7" fillId="2" borderId="0" xfId="1" applyFill="1" applyProtection="1">
      <protection hidden="1"/>
    </xf>
    <xf numFmtId="1" fontId="12" fillId="2" borderId="14" xfId="1" applyNumberFormat="1" applyFont="1" applyFill="1" applyBorder="1" applyAlignment="1" applyProtection="1">
      <alignment vertical="center"/>
      <protection hidden="1"/>
    </xf>
    <xf numFmtId="1" fontId="13" fillId="2" borderId="3" xfId="1" applyNumberFormat="1" applyFont="1" applyFill="1" applyBorder="1" applyAlignment="1" applyProtection="1">
      <alignment horizontal="center" vertical="center"/>
      <protection hidden="1"/>
    </xf>
    <xf numFmtId="1" fontId="7" fillId="17" borderId="14" xfId="1" applyNumberFormat="1" applyFill="1" applyBorder="1" applyAlignment="1" applyProtection="1">
      <alignment horizontal="center"/>
      <protection hidden="1"/>
    </xf>
    <xf numFmtId="1" fontId="7" fillId="2" borderId="13" xfId="1" applyNumberFormat="1" applyFill="1" applyBorder="1" applyAlignment="1" applyProtection="1">
      <alignment horizontal="center"/>
      <protection hidden="1"/>
    </xf>
    <xf numFmtId="165" fontId="13" fillId="2" borderId="0" xfId="1" applyNumberFormat="1" applyFont="1" applyFill="1" applyAlignment="1" applyProtection="1">
      <alignment vertical="center"/>
      <protection hidden="1"/>
    </xf>
    <xf numFmtId="1" fontId="22" fillId="2" borderId="0" xfId="1" applyNumberFormat="1" applyFont="1" applyFill="1" applyAlignment="1" applyProtection="1">
      <alignment horizontal="left" vertical="center"/>
      <protection hidden="1"/>
    </xf>
    <xf numFmtId="1" fontId="23" fillId="2" borderId="0" xfId="1" applyNumberFormat="1" applyFont="1" applyFill="1" applyAlignment="1" applyProtection="1">
      <alignment horizontal="right" vertical="center"/>
      <protection hidden="1"/>
    </xf>
    <xf numFmtId="1" fontId="12" fillId="2" borderId="0" xfId="1" applyNumberFormat="1" applyFont="1" applyFill="1" applyAlignment="1" applyProtection="1">
      <alignment vertical="center"/>
      <protection hidden="1"/>
    </xf>
    <xf numFmtId="1" fontId="13" fillId="2" borderId="5" xfId="1" applyNumberFormat="1" applyFont="1" applyFill="1" applyBorder="1" applyAlignment="1" applyProtection="1">
      <alignment horizontal="center" vertical="center"/>
      <protection hidden="1"/>
    </xf>
    <xf numFmtId="1" fontId="13" fillId="2" borderId="0" xfId="1" applyNumberFormat="1" applyFont="1" applyFill="1" applyAlignment="1" applyProtection="1">
      <alignment horizontal="center" vertical="center"/>
      <protection hidden="1"/>
    </xf>
    <xf numFmtId="1" fontId="51" fillId="2" borderId="0" xfId="1" applyNumberFormat="1" applyFont="1" applyFill="1" applyAlignment="1" applyProtection="1">
      <alignment horizontal="center" vertical="center"/>
      <protection hidden="1"/>
    </xf>
    <xf numFmtId="14" fontId="13" fillId="16" borderId="19" xfId="1" applyNumberFormat="1" applyFont="1" applyFill="1" applyBorder="1" applyAlignment="1" applyProtection="1">
      <alignment horizontal="center" vertical="center"/>
      <protection hidden="1"/>
    </xf>
    <xf numFmtId="14" fontId="27" fillId="16" borderId="19" xfId="1" applyNumberFormat="1" applyFont="1" applyFill="1" applyBorder="1" applyAlignment="1" applyProtection="1">
      <alignment horizontal="center" vertical="center" wrapText="1"/>
      <protection hidden="1"/>
    </xf>
    <xf numFmtId="14" fontId="51" fillId="2" borderId="12" xfId="1" applyNumberFormat="1" applyFont="1" applyFill="1" applyBorder="1" applyAlignment="1" applyProtection="1">
      <alignment horizontal="center" vertical="top" wrapText="1"/>
      <protection hidden="1"/>
    </xf>
    <xf numFmtId="0" fontId="13" fillId="2" borderId="12" xfId="1" applyFont="1" applyFill="1" applyBorder="1" applyAlignment="1" applyProtection="1">
      <alignment horizontal="center" vertical="center"/>
      <protection hidden="1"/>
    </xf>
    <xf numFmtId="14" fontId="29" fillId="2" borderId="8" xfId="1" applyNumberFormat="1" applyFont="1" applyFill="1" applyBorder="1" applyAlignment="1" applyProtection="1">
      <alignment horizontal="center" vertical="top" wrapText="1"/>
      <protection hidden="1"/>
    </xf>
    <xf numFmtId="14" fontId="17" fillId="2" borderId="12" xfId="1" applyNumberFormat="1" applyFont="1" applyFill="1" applyBorder="1" applyAlignment="1" applyProtection="1">
      <alignment horizontal="center" vertical="center"/>
      <protection hidden="1"/>
    </xf>
    <xf numFmtId="14" fontId="12" fillId="2" borderId="12" xfId="1" applyNumberFormat="1" applyFont="1" applyFill="1" applyBorder="1" applyAlignment="1" applyProtection="1">
      <alignment horizontal="center" vertical="center"/>
      <protection hidden="1"/>
    </xf>
    <xf numFmtId="0" fontId="12" fillId="2" borderId="8" xfId="1" applyFont="1" applyFill="1" applyBorder="1" applyAlignment="1" applyProtection="1">
      <alignment vertical="center" wrapText="1"/>
      <protection hidden="1"/>
    </xf>
    <xf numFmtId="0" fontId="12" fillId="2" borderId="7" xfId="1" applyFont="1" applyFill="1" applyBorder="1" applyAlignment="1" applyProtection="1">
      <alignment vertical="center" wrapText="1"/>
      <protection hidden="1"/>
    </xf>
    <xf numFmtId="1" fontId="27" fillId="2" borderId="12" xfId="1" applyNumberFormat="1" applyFont="1" applyFill="1" applyBorder="1" applyAlignment="1" applyProtection="1">
      <alignment horizontal="center" vertical="center"/>
      <protection hidden="1"/>
    </xf>
    <xf numFmtId="14" fontId="13" fillId="0" borderId="12" xfId="1" applyNumberFormat="1" applyFont="1" applyBorder="1" applyAlignment="1" applyProtection="1">
      <alignment horizontal="center" vertical="center"/>
      <protection locked="0" hidden="1"/>
    </xf>
    <xf numFmtId="167" fontId="13" fillId="16" borderId="31" xfId="1" applyNumberFormat="1" applyFont="1" applyFill="1" applyBorder="1" applyAlignment="1" applyProtection="1">
      <alignment horizontal="center" vertical="center"/>
      <protection hidden="1"/>
    </xf>
    <xf numFmtId="2" fontId="12" fillId="2" borderId="7" xfId="1" applyNumberFormat="1" applyFont="1" applyFill="1" applyBorder="1" applyAlignment="1" applyProtection="1">
      <alignment horizontal="center" vertical="center" wrapText="1"/>
      <protection hidden="1"/>
    </xf>
    <xf numFmtId="14" fontId="27" fillId="7" borderId="12" xfId="1" applyNumberFormat="1" applyFont="1" applyFill="1" applyBorder="1" applyAlignment="1" applyProtection="1">
      <alignment horizontal="center" vertical="center"/>
      <protection hidden="1"/>
    </xf>
    <xf numFmtId="2" fontId="12" fillId="2" borderId="19" xfId="1" applyNumberFormat="1" applyFont="1" applyFill="1" applyBorder="1" applyAlignment="1" applyProtection="1">
      <alignment horizontal="center" vertical="center"/>
      <protection hidden="1"/>
    </xf>
    <xf numFmtId="0" fontId="11" fillId="2" borderId="13" xfId="1" applyFont="1" applyFill="1" applyBorder="1" applyAlignment="1" applyProtection="1">
      <alignment horizontal="center" vertical="center"/>
      <protection hidden="1"/>
    </xf>
    <xf numFmtId="167" fontId="37" fillId="16" borderId="12" xfId="1" applyNumberFormat="1" applyFont="1" applyFill="1" applyBorder="1" applyAlignment="1" applyProtection="1">
      <alignment horizontal="center" vertical="center"/>
      <protection hidden="1"/>
    </xf>
    <xf numFmtId="167" fontId="13" fillId="16" borderId="36" xfId="1" applyNumberFormat="1" applyFont="1" applyFill="1" applyBorder="1" applyAlignment="1" applyProtection="1">
      <alignment horizontal="center" vertical="center"/>
      <protection hidden="1"/>
    </xf>
    <xf numFmtId="0" fontId="7" fillId="2" borderId="0" xfId="1" applyFill="1" applyAlignment="1">
      <alignment horizontal="center"/>
    </xf>
    <xf numFmtId="0" fontId="7" fillId="2" borderId="0" xfId="1" applyFill="1" applyAlignment="1">
      <alignment vertical="center"/>
    </xf>
    <xf numFmtId="0" fontId="7" fillId="2" borderId="0" xfId="1" applyFill="1" applyAlignment="1">
      <alignment vertical="top"/>
    </xf>
    <xf numFmtId="165" fontId="13" fillId="2" borderId="6" xfId="1" applyNumberFormat="1" applyFont="1" applyFill="1" applyBorder="1" applyAlignment="1">
      <alignment vertical="center"/>
    </xf>
    <xf numFmtId="165" fontId="13" fillId="2" borderId="37" xfId="1" applyNumberFormat="1" applyFont="1" applyFill="1" applyBorder="1" applyAlignment="1">
      <alignment vertical="center"/>
    </xf>
    <xf numFmtId="1" fontId="41" fillId="2" borderId="4" xfId="1" applyNumberFormat="1" applyFont="1" applyFill="1" applyBorder="1" applyAlignment="1" applyProtection="1">
      <alignment horizontal="left" vertical="center"/>
      <protection hidden="1"/>
    </xf>
    <xf numFmtId="1" fontId="51" fillId="2" borderId="4" xfId="1" applyNumberFormat="1" applyFont="1" applyFill="1" applyBorder="1" applyAlignment="1" applyProtection="1">
      <alignment horizontal="center" vertical="center"/>
      <protection hidden="1"/>
    </xf>
    <xf numFmtId="1" fontId="13" fillId="2" borderId="16" xfId="1" applyNumberFormat="1" applyFont="1" applyFill="1" applyBorder="1" applyAlignment="1">
      <alignment horizontal="center" vertical="center"/>
    </xf>
    <xf numFmtId="1" fontId="13" fillId="2" borderId="37" xfId="1" applyNumberFormat="1" applyFont="1" applyFill="1" applyBorder="1" applyAlignment="1">
      <alignment horizontal="center" vertical="center"/>
    </xf>
    <xf numFmtId="1" fontId="13" fillId="2" borderId="6" xfId="1" applyNumberFormat="1" applyFont="1" applyFill="1" applyBorder="1" applyAlignment="1">
      <alignment horizontal="center" vertical="center"/>
    </xf>
    <xf numFmtId="1" fontId="27" fillId="0" borderId="12" xfId="1" applyNumberFormat="1" applyFont="1" applyBorder="1" applyAlignment="1" applyProtection="1">
      <alignment horizontal="center" vertical="center" wrapText="1"/>
      <protection locked="0"/>
    </xf>
    <xf numFmtId="14" fontId="17" fillId="2" borderId="8" xfId="1" applyNumberFormat="1" applyFont="1" applyFill="1" applyBorder="1" applyAlignment="1">
      <alignment horizontal="right" vertical="center" wrapText="1"/>
    </xf>
    <xf numFmtId="1" fontId="27" fillId="2" borderId="12" xfId="1" applyNumberFormat="1" applyFont="1" applyFill="1" applyBorder="1" applyAlignment="1">
      <alignment horizontal="center" vertical="center" wrapText="1"/>
    </xf>
    <xf numFmtId="1" fontId="27" fillId="2" borderId="9" xfId="1" applyNumberFormat="1" applyFont="1" applyFill="1" applyBorder="1" applyAlignment="1">
      <alignment horizontal="center" vertical="center" wrapText="1"/>
    </xf>
    <xf numFmtId="14" fontId="27" fillId="16" borderId="19" xfId="1" applyNumberFormat="1" applyFont="1" applyFill="1" applyBorder="1" applyAlignment="1" applyProtection="1">
      <alignment horizontal="center" vertical="center"/>
      <protection hidden="1"/>
    </xf>
    <xf numFmtId="0" fontId="4" fillId="0" borderId="0" xfId="1" applyFont="1"/>
    <xf numFmtId="0" fontId="22" fillId="0" borderId="0" xfId="1" applyFont="1"/>
    <xf numFmtId="0" fontId="13" fillId="2" borderId="5" xfId="1" applyFont="1" applyFill="1" applyBorder="1" applyAlignment="1">
      <alignment horizontal="left" wrapText="1"/>
    </xf>
    <xf numFmtId="0" fontId="4" fillId="3" borderId="12" xfId="1" applyFont="1" applyFill="1" applyBorder="1" applyAlignment="1" applyProtection="1">
      <alignment horizontal="center" vertical="center"/>
      <protection locked="0"/>
    </xf>
    <xf numFmtId="2" fontId="4" fillId="0" borderId="8" xfId="1" applyNumberFormat="1" applyFont="1" applyBorder="1" applyAlignment="1" applyProtection="1">
      <alignment horizontal="center" vertical="center"/>
      <protection locked="0"/>
    </xf>
    <xf numFmtId="0" fontId="4" fillId="15" borderId="9" xfId="1" applyFont="1" applyFill="1" applyBorder="1"/>
    <xf numFmtId="0" fontId="4" fillId="15" borderId="0" xfId="1" applyFont="1" applyFill="1"/>
    <xf numFmtId="166" fontId="13" fillId="2" borderId="1" xfId="1" applyNumberFormat="1" applyFont="1" applyFill="1" applyBorder="1" applyAlignment="1">
      <alignment horizontal="center" vertical="center"/>
    </xf>
    <xf numFmtId="14" fontId="13" fillId="2" borderId="2" xfId="1" applyNumberFormat="1" applyFont="1" applyFill="1" applyBorder="1" applyAlignment="1">
      <alignment horizontal="center" vertical="center"/>
    </xf>
    <xf numFmtId="14" fontId="12" fillId="2" borderId="2" xfId="1" applyNumberFormat="1" applyFont="1" applyFill="1" applyBorder="1" applyAlignment="1">
      <alignment horizontal="center" vertical="top" wrapText="1"/>
    </xf>
    <xf numFmtId="0" fontId="13" fillId="2" borderId="2" xfId="1" applyFont="1" applyFill="1" applyBorder="1" applyAlignment="1">
      <alignment horizontal="center" vertical="center"/>
    </xf>
    <xf numFmtId="166" fontId="13" fillId="2" borderId="2" xfId="1" applyNumberFormat="1" applyFont="1" applyFill="1" applyBorder="1" applyAlignment="1">
      <alignment horizontal="center" vertical="center"/>
    </xf>
    <xf numFmtId="0" fontId="12" fillId="2" borderId="2" xfId="1" applyFont="1" applyFill="1" applyBorder="1" applyAlignment="1">
      <alignment horizontal="center" vertical="top" wrapText="1"/>
    </xf>
    <xf numFmtId="1" fontId="13" fillId="2" borderId="3" xfId="1" applyNumberFormat="1" applyFont="1" applyFill="1" applyBorder="1" applyAlignment="1">
      <alignment horizontal="center" vertical="center"/>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0" xfId="1" applyFont="1" applyFill="1" applyAlignment="1">
      <alignment horizontal="center" vertical="center"/>
    </xf>
    <xf numFmtId="14" fontId="9" fillId="16" borderId="2" xfId="1" applyNumberFormat="1" applyFont="1" applyFill="1" applyBorder="1" applyAlignment="1">
      <alignment vertical="top" wrapText="1"/>
    </xf>
    <xf numFmtId="0" fontId="2" fillId="0" borderId="0" xfId="1" applyFont="1"/>
    <xf numFmtId="0" fontId="1" fillId="0" borderId="0" xfId="1" applyFont="1"/>
    <xf numFmtId="1" fontId="13" fillId="2" borderId="10" xfId="1" applyNumberFormat="1" applyFont="1" applyFill="1" applyBorder="1" applyAlignment="1">
      <alignment horizontal="center" vertical="center"/>
    </xf>
    <xf numFmtId="0" fontId="38" fillId="16" borderId="2" xfId="1" applyFont="1" applyFill="1" applyBorder="1" applyAlignment="1">
      <alignment horizontal="left" vertical="center"/>
    </xf>
    <xf numFmtId="1" fontId="36" fillId="16" borderId="2" xfId="1" applyNumberFormat="1" applyFont="1" applyFill="1" applyBorder="1"/>
    <xf numFmtId="0" fontId="23" fillId="2" borderId="0" xfId="1" applyFont="1" applyFill="1" applyAlignment="1">
      <alignment horizontal="left" vertical="center" wrapText="1"/>
    </xf>
    <xf numFmtId="0" fontId="37" fillId="16" borderId="6" xfId="1" applyFont="1" applyFill="1" applyBorder="1" applyAlignment="1">
      <alignment horizontal="left" vertical="center" wrapText="1"/>
    </xf>
    <xf numFmtId="0" fontId="37" fillId="16" borderId="10" xfId="1" applyFont="1" applyFill="1" applyBorder="1" applyAlignment="1">
      <alignment horizontal="left" vertical="center" wrapText="1"/>
    </xf>
    <xf numFmtId="0" fontId="37" fillId="16" borderId="11" xfId="1" applyFont="1" applyFill="1" applyBorder="1" applyAlignment="1">
      <alignment horizontal="left" vertical="center" wrapText="1"/>
    </xf>
    <xf numFmtId="1" fontId="23" fillId="2" borderId="0" xfId="1" applyNumberFormat="1" applyFont="1" applyFill="1" applyAlignment="1">
      <alignment horizontal="right" vertical="center"/>
    </xf>
    <xf numFmtId="1" fontId="23" fillId="2" borderId="5" xfId="1" applyNumberFormat="1" applyFont="1" applyFill="1" applyBorder="1" applyAlignment="1">
      <alignment horizontal="right" vertical="center"/>
    </xf>
    <xf numFmtId="1" fontId="17" fillId="2" borderId="7" xfId="1" applyNumberFormat="1" applyFont="1" applyFill="1" applyBorder="1" applyAlignment="1">
      <alignment horizontal="center" vertical="justify" wrapText="1"/>
    </xf>
    <xf numFmtId="1" fontId="17" fillId="2" borderId="8" xfId="1" applyNumberFormat="1" applyFont="1" applyFill="1" applyBorder="1" applyAlignment="1">
      <alignment horizontal="center" vertical="justify" wrapText="1"/>
    </xf>
    <xf numFmtId="1" fontId="17" fillId="2" borderId="9" xfId="1" applyNumberFormat="1" applyFont="1" applyFill="1" applyBorder="1" applyAlignment="1">
      <alignment horizontal="center" vertical="justify" wrapText="1"/>
    </xf>
    <xf numFmtId="1" fontId="27" fillId="2" borderId="7" xfId="1" applyNumberFormat="1" applyFont="1" applyFill="1" applyBorder="1" applyAlignment="1">
      <alignment horizontal="left" vertical="justify" wrapText="1"/>
    </xf>
    <xf numFmtId="1" fontId="27" fillId="2" borderId="8" xfId="1" applyNumberFormat="1" applyFont="1" applyFill="1" applyBorder="1" applyAlignment="1">
      <alignment horizontal="left" vertical="justify" wrapText="1"/>
    </xf>
    <xf numFmtId="1" fontId="27" fillId="2" borderId="9" xfId="1" applyNumberFormat="1" applyFont="1" applyFill="1" applyBorder="1" applyAlignment="1">
      <alignment horizontal="left" vertical="justify" wrapText="1"/>
    </xf>
    <xf numFmtId="0" fontId="27" fillId="2" borderId="7" xfId="1" applyFont="1" applyFill="1" applyBorder="1" applyAlignment="1">
      <alignment vertical="justify" wrapText="1"/>
    </xf>
    <xf numFmtId="0" fontId="27" fillId="2" borderId="8" xfId="1" applyFont="1" applyFill="1" applyBorder="1" applyAlignment="1">
      <alignment vertical="justify" wrapText="1"/>
    </xf>
    <xf numFmtId="0" fontId="27" fillId="0" borderId="9" xfId="1" applyFont="1" applyBorder="1" applyAlignment="1">
      <alignment vertical="justify" wrapText="1"/>
    </xf>
    <xf numFmtId="14" fontId="17" fillId="2" borderId="8" xfId="1" applyNumberFormat="1" applyFont="1" applyFill="1" applyBorder="1" applyAlignment="1">
      <alignment horizontal="right" vertical="center" wrapText="1"/>
    </xf>
    <xf numFmtId="14" fontId="17" fillId="2" borderId="9" xfId="1" applyNumberFormat="1" applyFont="1" applyFill="1" applyBorder="1" applyAlignment="1">
      <alignment horizontal="right" vertical="center" wrapText="1"/>
    </xf>
    <xf numFmtId="1" fontId="17" fillId="2" borderId="6" xfId="1" applyNumberFormat="1" applyFont="1" applyFill="1" applyBorder="1" applyAlignment="1">
      <alignment horizontal="center" vertical="justify" wrapText="1"/>
    </xf>
    <xf numFmtId="1" fontId="17" fillId="2" borderId="10" xfId="1" applyNumberFormat="1" applyFont="1" applyFill="1" applyBorder="1" applyAlignment="1">
      <alignment horizontal="center" vertical="justify" wrapText="1"/>
    </xf>
    <xf numFmtId="14" fontId="27" fillId="2" borderId="7" xfId="1" applyNumberFormat="1" applyFont="1" applyFill="1" applyBorder="1" applyAlignment="1">
      <alignment horizontal="left" wrapText="1"/>
    </xf>
    <xf numFmtId="14" fontId="27" fillId="2" borderId="8" xfId="1" applyNumberFormat="1" applyFont="1" applyFill="1" applyBorder="1" applyAlignment="1">
      <alignment horizontal="left" wrapText="1"/>
    </xf>
    <xf numFmtId="14" fontId="27" fillId="2" borderId="9" xfId="1" applyNumberFormat="1" applyFont="1" applyFill="1" applyBorder="1" applyAlignment="1">
      <alignment horizontal="left" wrapText="1"/>
    </xf>
    <xf numFmtId="0" fontId="12" fillId="16" borderId="38" xfId="1" applyFont="1" applyFill="1" applyBorder="1" applyAlignment="1">
      <alignment horizontal="left" vertical="center" wrapText="1"/>
    </xf>
    <xf numFmtId="0" fontId="12" fillId="16" borderId="34" xfId="1" applyFont="1" applyFill="1" applyBorder="1" applyAlignment="1">
      <alignment horizontal="left" vertical="center"/>
    </xf>
    <xf numFmtId="0" fontId="12" fillId="16" borderId="32" xfId="1" applyFont="1" applyFill="1" applyBorder="1" applyAlignment="1">
      <alignment horizontal="left" vertical="center" wrapText="1"/>
    </xf>
    <xf numFmtId="0" fontId="12" fillId="16" borderId="34" xfId="1" applyFont="1" applyFill="1" applyBorder="1" applyAlignment="1">
      <alignment horizontal="left" vertical="center" wrapText="1"/>
    </xf>
    <xf numFmtId="0" fontId="14" fillId="16" borderId="6" xfId="1" applyFont="1" applyFill="1" applyBorder="1" applyAlignment="1">
      <alignment horizontal="left" vertical="center"/>
    </xf>
    <xf numFmtId="0" fontId="15" fillId="16" borderId="10" xfId="1" applyFont="1" applyFill="1" applyBorder="1" applyAlignment="1">
      <alignment horizontal="left" vertical="center"/>
    </xf>
    <xf numFmtId="0" fontId="15" fillId="16" borderId="11" xfId="1" applyFont="1" applyFill="1" applyBorder="1" applyAlignment="1">
      <alignment horizontal="left"/>
    </xf>
    <xf numFmtId="0" fontId="32" fillId="2" borderId="1" xfId="1" applyFont="1" applyFill="1" applyBorder="1" applyAlignment="1">
      <alignment horizontal="left" vertical="top" wrapText="1"/>
    </xf>
    <xf numFmtId="0" fontId="32" fillId="2" borderId="2" xfId="1" applyFont="1" applyFill="1" applyBorder="1" applyAlignment="1">
      <alignment horizontal="left" vertical="top" wrapText="1"/>
    </xf>
    <xf numFmtId="0" fontId="32" fillId="2" borderId="3" xfId="1" applyFont="1" applyFill="1" applyBorder="1" applyAlignment="1">
      <alignment horizontal="left" vertical="top" wrapText="1"/>
    </xf>
    <xf numFmtId="0" fontId="32" fillId="2" borderId="6" xfId="1" applyFont="1" applyFill="1" applyBorder="1" applyAlignment="1">
      <alignment horizontal="left" vertical="top" wrapText="1"/>
    </xf>
    <xf numFmtId="0" fontId="32" fillId="2" borderId="10" xfId="1" applyFont="1" applyFill="1" applyBorder="1" applyAlignment="1">
      <alignment horizontal="left" vertical="top" wrapText="1"/>
    </xf>
    <xf numFmtId="0" fontId="32" fillId="2" borderId="11" xfId="1" applyFont="1" applyFill="1" applyBorder="1" applyAlignment="1">
      <alignment horizontal="left" vertical="top" wrapText="1"/>
    </xf>
    <xf numFmtId="0" fontId="17" fillId="2" borderId="7" xfId="1" applyFont="1" applyFill="1" applyBorder="1" applyAlignment="1">
      <alignment horizontal="right" vertical="center" wrapText="1"/>
    </xf>
    <xf numFmtId="0" fontId="17" fillId="2" borderId="8" xfId="1" applyFont="1" applyFill="1" applyBorder="1" applyAlignment="1">
      <alignment horizontal="right" vertical="center" wrapText="1"/>
    </xf>
    <xf numFmtId="0" fontId="17" fillId="2" borderId="9" xfId="1" applyFont="1" applyFill="1" applyBorder="1" applyAlignment="1">
      <alignment horizontal="right" vertical="center" wrapText="1"/>
    </xf>
    <xf numFmtId="0" fontId="32"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9" xfId="1" applyFont="1" applyFill="1" applyBorder="1" applyAlignment="1">
      <alignment horizontal="center" vertical="center"/>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1" fontId="8" fillId="2" borderId="25" xfId="1" applyNumberFormat="1" applyFont="1" applyFill="1" applyBorder="1" applyAlignment="1">
      <alignment horizontal="left" vertical="center" wrapText="1"/>
    </xf>
    <xf numFmtId="1" fontId="8" fillId="2" borderId="26" xfId="1" applyNumberFormat="1" applyFont="1" applyFill="1" applyBorder="1" applyAlignment="1">
      <alignment horizontal="left" vertical="center" wrapText="1"/>
    </xf>
    <xf numFmtId="1" fontId="8" fillId="2" borderId="5" xfId="1" applyNumberFormat="1" applyFont="1" applyFill="1" applyBorder="1" applyAlignment="1">
      <alignment horizontal="left" vertical="center" wrapText="1"/>
    </xf>
    <xf numFmtId="1" fontId="12" fillId="16" borderId="32" xfId="1" applyNumberFormat="1" applyFont="1" applyFill="1" applyBorder="1" applyAlignment="1">
      <alignment horizontal="left" vertical="center" wrapText="1"/>
    </xf>
    <xf numFmtId="1" fontId="12" fillId="16" borderId="34" xfId="1" applyNumberFormat="1" applyFont="1" applyFill="1" applyBorder="1" applyAlignment="1">
      <alignment horizontal="left" vertical="center" wrapText="1"/>
    </xf>
    <xf numFmtId="166" fontId="19" fillId="2" borderId="4" xfId="1" applyNumberFormat="1" applyFont="1" applyFill="1" applyBorder="1" applyAlignment="1">
      <alignment horizontal="left" vertical="center"/>
    </xf>
    <xf numFmtId="166" fontId="19" fillId="2" borderId="0" xfId="1" applyNumberFormat="1" applyFont="1" applyFill="1" applyAlignment="1">
      <alignment horizontal="left" vertical="center"/>
    </xf>
    <xf numFmtId="166" fontId="19" fillId="2" borderId="5" xfId="1" applyNumberFormat="1" applyFont="1" applyFill="1" applyBorder="1" applyAlignment="1">
      <alignment horizontal="left" vertical="center"/>
    </xf>
    <xf numFmtId="1" fontId="12" fillId="16" borderId="38" xfId="1" applyNumberFormat="1" applyFont="1" applyFill="1" applyBorder="1" applyAlignment="1">
      <alignment horizontal="left" vertical="center" wrapText="1"/>
    </xf>
    <xf numFmtId="1" fontId="22" fillId="2" borderId="6" xfId="1" applyNumberFormat="1" applyFont="1" applyFill="1" applyBorder="1" applyAlignment="1" applyProtection="1">
      <alignment horizontal="center" vertical="justify" wrapText="1"/>
      <protection hidden="1"/>
    </xf>
    <xf numFmtId="1" fontId="22" fillId="2" borderId="10" xfId="1" applyNumberFormat="1" applyFont="1" applyFill="1" applyBorder="1" applyAlignment="1" applyProtection="1">
      <alignment horizontal="center" vertical="justify" wrapText="1"/>
      <protection hidden="1"/>
    </xf>
    <xf numFmtId="1" fontId="22" fillId="2" borderId="11" xfId="1" applyNumberFormat="1" applyFont="1" applyFill="1" applyBorder="1" applyAlignment="1" applyProtection="1">
      <alignment horizontal="center" vertical="justify" wrapText="1"/>
      <protection hidden="1"/>
    </xf>
    <xf numFmtId="0" fontId="13" fillId="0" borderId="8" xfId="1" applyFont="1" applyBorder="1" applyAlignment="1">
      <alignment horizontal="center" vertical="center" wrapText="1"/>
    </xf>
    <xf numFmtId="0" fontId="13" fillId="0" borderId="9" xfId="1" applyFont="1" applyBorder="1" applyAlignment="1">
      <alignment wrapText="1"/>
    </xf>
    <xf numFmtId="0" fontId="13" fillId="0" borderId="10" xfId="1" applyFont="1" applyBorder="1" applyAlignment="1">
      <alignment horizontal="center" vertical="center" wrapText="1"/>
    </xf>
    <xf numFmtId="0" fontId="13" fillId="0" borderId="11" xfId="1" applyFont="1" applyBorder="1" applyAlignment="1">
      <alignment wrapText="1"/>
    </xf>
    <xf numFmtId="1" fontId="19" fillId="2" borderId="7" xfId="1" applyNumberFormat="1" applyFont="1" applyFill="1" applyBorder="1" applyAlignment="1">
      <alignment horizontal="left" vertical="center" wrapText="1"/>
    </xf>
    <xf numFmtId="1" fontId="19" fillId="2" borderId="8" xfId="1" applyNumberFormat="1" applyFont="1" applyFill="1" applyBorder="1" applyAlignment="1">
      <alignment horizontal="left" vertical="center" wrapText="1"/>
    </xf>
    <xf numFmtId="14" fontId="23" fillId="2" borderId="8" xfId="1" applyNumberFormat="1" applyFont="1" applyFill="1" applyBorder="1" applyAlignment="1">
      <alignment horizontal="left" vertical="center"/>
    </xf>
    <xf numFmtId="14" fontId="23" fillId="2" borderId="9" xfId="1" applyNumberFormat="1" applyFont="1" applyFill="1" applyBorder="1" applyAlignment="1">
      <alignment horizontal="left" vertical="center"/>
    </xf>
    <xf numFmtId="1" fontId="41" fillId="2" borderId="4" xfId="1" applyNumberFormat="1" applyFont="1" applyFill="1" applyBorder="1" applyAlignment="1" applyProtection="1">
      <alignment horizontal="center" vertical="center"/>
      <protection hidden="1"/>
    </xf>
    <xf numFmtId="1" fontId="41" fillId="2" borderId="0" xfId="1" applyNumberFormat="1" applyFont="1" applyFill="1" applyAlignment="1" applyProtection="1">
      <alignment horizontal="center" vertical="center"/>
      <protection hidden="1"/>
    </xf>
    <xf numFmtId="1" fontId="41" fillId="2" borderId="5" xfId="1" applyNumberFormat="1" applyFont="1" applyFill="1" applyBorder="1" applyAlignment="1" applyProtection="1">
      <alignment horizontal="center" vertical="center"/>
      <protection hidden="1"/>
    </xf>
    <xf numFmtId="1" fontId="19" fillId="2" borderId="4" xfId="1" applyNumberFormat="1" applyFont="1" applyFill="1" applyBorder="1" applyAlignment="1" applyProtection="1">
      <alignment horizontal="center" vertical="center"/>
      <protection hidden="1"/>
    </xf>
    <xf numFmtId="1" fontId="19" fillId="2" borderId="0" xfId="1" applyNumberFormat="1" applyFont="1" applyFill="1" applyAlignment="1" applyProtection="1">
      <alignment horizontal="center" vertical="center"/>
      <protection hidden="1"/>
    </xf>
    <xf numFmtId="1" fontId="19" fillId="2" borderId="5" xfId="1" applyNumberFormat="1" applyFont="1" applyFill="1" applyBorder="1" applyAlignment="1" applyProtection="1">
      <alignment horizontal="center" vertical="center"/>
      <protection hidden="1"/>
    </xf>
    <xf numFmtId="1" fontId="8" fillId="2" borderId="4" xfId="1" applyNumberFormat="1" applyFont="1" applyFill="1" applyBorder="1" applyAlignment="1">
      <alignment horizontal="left" vertical="center" wrapText="1"/>
    </xf>
    <xf numFmtId="1" fontId="8" fillId="2" borderId="0" xfId="1" applyNumberFormat="1" applyFont="1" applyFill="1" applyAlignment="1">
      <alignment horizontal="left" vertical="center" wrapText="1"/>
    </xf>
    <xf numFmtId="14" fontId="62" fillId="2" borderId="7" xfId="1" applyNumberFormat="1" applyFont="1" applyFill="1" applyBorder="1" applyAlignment="1">
      <alignment horizontal="center" vertical="justify" wrapText="1"/>
    </xf>
    <xf numFmtId="14" fontId="62" fillId="2" borderId="8" xfId="1" applyNumberFormat="1" applyFont="1" applyFill="1" applyBorder="1" applyAlignment="1">
      <alignment horizontal="center" vertical="justify" wrapText="1"/>
    </xf>
    <xf numFmtId="14" fontId="62" fillId="2" borderId="9" xfId="1" applyNumberFormat="1" applyFont="1" applyFill="1" applyBorder="1" applyAlignment="1">
      <alignment horizontal="center" vertical="justify" wrapText="1"/>
    </xf>
    <xf numFmtId="0" fontId="17" fillId="0" borderId="4" xfId="1" applyFont="1" applyBorder="1" applyAlignment="1">
      <alignment horizontal="left" vertical="center" wrapText="1"/>
    </xf>
    <xf numFmtId="0" fontId="17" fillId="0" borderId="0" xfId="1" applyFont="1" applyAlignment="1">
      <alignment horizontal="left" vertical="center" wrapText="1"/>
    </xf>
    <xf numFmtId="0" fontId="17" fillId="0" borderId="5" xfId="1" applyFont="1" applyBorder="1" applyAlignment="1">
      <alignment horizontal="left" vertical="center" wrapText="1"/>
    </xf>
    <xf numFmtId="0" fontId="14" fillId="0" borderId="7" xfId="1" applyFont="1" applyBorder="1" applyAlignment="1">
      <alignment horizontal="left" vertical="center"/>
    </xf>
    <xf numFmtId="0" fontId="14" fillId="0" borderId="8" xfId="1" applyFont="1" applyBorder="1" applyAlignment="1">
      <alignment horizontal="left" vertical="center"/>
    </xf>
    <xf numFmtId="0" fontId="14" fillId="0" borderId="9" xfId="1" applyFont="1" applyBorder="1" applyAlignment="1">
      <alignment horizontal="left" vertical="center"/>
    </xf>
    <xf numFmtId="0" fontId="13" fillId="2" borderId="1" xfId="1" applyFont="1" applyFill="1" applyBorder="1" applyAlignment="1">
      <alignment horizontal="left" vertical="center" wrapText="1"/>
    </xf>
    <xf numFmtId="0" fontId="13" fillId="2" borderId="2" xfId="1" applyFont="1" applyFill="1" applyBorder="1" applyAlignment="1">
      <alignment horizontal="left" vertical="center" wrapText="1"/>
    </xf>
    <xf numFmtId="0" fontId="13" fillId="2" borderId="3" xfId="1" applyFont="1" applyFill="1" applyBorder="1" applyAlignment="1">
      <alignment horizontal="left" vertical="center" wrapText="1"/>
    </xf>
    <xf numFmtId="0" fontId="13" fillId="2" borderId="6" xfId="1" applyFont="1" applyFill="1" applyBorder="1" applyAlignment="1">
      <alignment horizontal="left" vertical="center" wrapText="1"/>
    </xf>
    <xf numFmtId="0" fontId="13" fillId="2" borderId="10" xfId="1" applyFont="1" applyFill="1" applyBorder="1" applyAlignment="1">
      <alignment horizontal="left" vertical="center" wrapText="1"/>
    </xf>
    <xf numFmtId="0" fontId="13" fillId="2" borderId="11" xfId="1" applyFont="1" applyFill="1" applyBorder="1" applyAlignment="1">
      <alignment horizontal="left" vertical="center" wrapText="1"/>
    </xf>
    <xf numFmtId="0" fontId="12" fillId="2" borderId="7" xfId="1" applyFont="1" applyFill="1" applyBorder="1" applyAlignment="1">
      <alignment horizontal="left" vertical="center"/>
    </xf>
    <xf numFmtId="0" fontId="12" fillId="2" borderId="8" xfId="1" applyFont="1" applyFill="1" applyBorder="1" applyAlignment="1">
      <alignment horizontal="left" vertical="center"/>
    </xf>
    <xf numFmtId="0" fontId="71" fillId="2" borderId="1" xfId="1" applyFont="1" applyFill="1" applyBorder="1" applyAlignment="1">
      <alignment horizontal="right" wrapText="1"/>
    </xf>
    <xf numFmtId="0" fontId="71" fillId="2" borderId="2" xfId="1" applyFont="1" applyFill="1" applyBorder="1" applyAlignment="1">
      <alignment horizontal="right" wrapText="1"/>
    </xf>
    <xf numFmtId="0" fontId="71" fillId="2" borderId="3" xfId="1" applyFont="1" applyFill="1" applyBorder="1" applyAlignment="1">
      <alignment horizontal="right" wrapText="1"/>
    </xf>
    <xf numFmtId="0" fontId="71" fillId="2" borderId="6" xfId="1" applyFont="1" applyFill="1" applyBorder="1" applyAlignment="1">
      <alignment horizontal="right" wrapText="1"/>
    </xf>
    <xf numFmtId="0" fontId="71" fillId="2" borderId="10" xfId="1" applyFont="1" applyFill="1" applyBorder="1" applyAlignment="1">
      <alignment horizontal="right" wrapText="1"/>
    </xf>
    <xf numFmtId="0" fontId="71" fillId="2" borderId="11" xfId="1" applyFont="1" applyFill="1" applyBorder="1" applyAlignment="1">
      <alignment horizontal="right" wrapText="1"/>
    </xf>
    <xf numFmtId="0" fontId="14" fillId="16" borderId="10" xfId="1" applyFont="1" applyFill="1" applyBorder="1" applyAlignment="1">
      <alignment horizontal="left" vertical="center"/>
    </xf>
    <xf numFmtId="0" fontId="14" fillId="16" borderId="11" xfId="1" applyFont="1" applyFill="1" applyBorder="1" applyAlignment="1">
      <alignment horizontal="left" vertical="center"/>
    </xf>
    <xf numFmtId="0" fontId="13" fillId="2" borderId="4" xfId="1" applyFont="1" applyFill="1" applyBorder="1" applyAlignment="1">
      <alignment horizontal="left" vertical="center" wrapText="1"/>
    </xf>
    <xf numFmtId="0" fontId="13" fillId="2" borderId="0" xfId="1" applyFont="1" applyFill="1" applyAlignment="1">
      <alignment horizontal="left" vertical="center" wrapText="1"/>
    </xf>
    <xf numFmtId="0" fontId="13" fillId="2" borderId="5" xfId="1" applyFont="1" applyFill="1" applyBorder="1" applyAlignment="1">
      <alignment horizontal="left" vertical="center" wrapText="1"/>
    </xf>
    <xf numFmtId="0" fontId="23" fillId="2" borderId="4" xfId="1" applyFont="1" applyFill="1" applyBorder="1" applyAlignment="1" applyProtection="1">
      <alignment horizontal="center" vertical="center" wrapText="1"/>
      <protection hidden="1"/>
    </xf>
    <xf numFmtId="0" fontId="23" fillId="2" borderId="0" xfId="1" applyFont="1" applyFill="1" applyAlignment="1" applyProtection="1">
      <alignment horizontal="center" vertical="center" wrapText="1"/>
      <protection hidden="1"/>
    </xf>
    <xf numFmtId="0" fontId="23" fillId="2" borderId="5" xfId="1" applyFont="1" applyFill="1" applyBorder="1" applyAlignment="1" applyProtection="1">
      <alignment horizontal="center" vertical="center" wrapText="1"/>
      <protection hidden="1"/>
    </xf>
    <xf numFmtId="0" fontId="14" fillId="16" borderId="1" xfId="1" applyFont="1" applyFill="1" applyBorder="1" applyAlignment="1">
      <alignment horizontal="left" vertical="center" wrapText="1"/>
    </xf>
    <xf numFmtId="0" fontId="14" fillId="16" borderId="2" xfId="1" applyFont="1" applyFill="1" applyBorder="1" applyAlignment="1">
      <alignment horizontal="left" vertical="center" wrapText="1"/>
    </xf>
    <xf numFmtId="0" fontId="31" fillId="16" borderId="6" xfId="1" quotePrefix="1" applyFont="1" applyFill="1" applyBorder="1" applyAlignment="1">
      <alignment horizontal="left" vertical="center" wrapText="1"/>
    </xf>
    <xf numFmtId="0" fontId="31" fillId="16" borderId="10" xfId="1" quotePrefix="1" applyFont="1" applyFill="1" applyBorder="1" applyAlignment="1">
      <alignment horizontal="left" vertical="center" wrapText="1"/>
    </xf>
    <xf numFmtId="0" fontId="31" fillId="16" borderId="11" xfId="1" quotePrefix="1" applyFont="1" applyFill="1" applyBorder="1" applyAlignment="1">
      <alignment horizontal="left" vertical="center" wrapText="1"/>
    </xf>
    <xf numFmtId="0" fontId="12" fillId="2" borderId="7"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24" fillId="2" borderId="7"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24" fillId="2" borderId="9" xfId="1" applyFont="1" applyFill="1" applyBorder="1" applyAlignment="1">
      <alignment horizontal="center" vertical="center" wrapText="1"/>
    </xf>
    <xf numFmtId="0" fontId="13" fillId="0" borderId="7"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8" xfId="1" applyFont="1" applyBorder="1" applyAlignment="1" applyProtection="1">
      <alignment horizontal="center" vertical="center" wrapText="1"/>
      <protection locked="0"/>
    </xf>
    <xf numFmtId="0" fontId="13" fillId="2" borderId="7" xfId="1" applyFont="1" applyFill="1" applyBorder="1" applyAlignment="1">
      <alignment horizontal="left" vertical="center"/>
    </xf>
    <xf numFmtId="0" fontId="13" fillId="2" borderId="8" xfId="1" applyFont="1" applyFill="1" applyBorder="1" applyAlignment="1">
      <alignment horizontal="left" vertical="center"/>
    </xf>
    <xf numFmtId="0" fontId="13" fillId="2" borderId="9" xfId="1" applyFont="1" applyFill="1" applyBorder="1" applyAlignment="1">
      <alignment horizontal="left" vertical="center"/>
    </xf>
    <xf numFmtId="14" fontId="13" fillId="0" borderId="7" xfId="1" applyNumberFormat="1" applyFont="1" applyBorder="1" applyAlignment="1" applyProtection="1">
      <alignment horizontal="center" vertical="center"/>
      <protection locked="0"/>
    </xf>
    <xf numFmtId="14" fontId="13" fillId="0" borderId="9" xfId="1" applyNumberFormat="1" applyFont="1" applyBorder="1" applyAlignment="1" applyProtection="1">
      <alignment horizontal="center" vertical="center"/>
      <protection locked="0"/>
    </xf>
    <xf numFmtId="14" fontId="13" fillId="0" borderId="12" xfId="1" applyNumberFormat="1" applyFont="1" applyBorder="1" applyAlignment="1" applyProtection="1">
      <alignment horizontal="center" vertical="center"/>
      <protection locked="0"/>
    </xf>
    <xf numFmtId="49" fontId="13" fillId="0" borderId="12" xfId="1" applyNumberFormat="1" applyFont="1" applyBorder="1" applyAlignment="1" applyProtection="1">
      <alignment horizontal="center"/>
      <protection locked="0"/>
    </xf>
    <xf numFmtId="0" fontId="7" fillId="0" borderId="7" xfId="1" applyBorder="1" applyAlignment="1" applyProtection="1">
      <alignment horizontal="center"/>
      <protection locked="0"/>
    </xf>
    <xf numFmtId="0" fontId="7" fillId="0" borderId="8" xfId="1" applyBorder="1" applyAlignment="1" applyProtection="1">
      <alignment horizontal="center"/>
      <protection locked="0"/>
    </xf>
    <xf numFmtId="0" fontId="7" fillId="0" borderId="9" xfId="1" applyBorder="1" applyAlignment="1" applyProtection="1">
      <alignment horizontal="center"/>
      <protection locked="0"/>
    </xf>
    <xf numFmtId="14" fontId="13" fillId="0" borderId="7" xfId="1" applyNumberFormat="1" applyFont="1" applyBorder="1" applyAlignment="1" applyProtection="1">
      <alignment horizontal="left"/>
      <protection locked="0"/>
    </xf>
    <xf numFmtId="14" fontId="13" fillId="0" borderId="8" xfId="1" applyNumberFormat="1" applyFont="1" applyBorder="1" applyAlignment="1" applyProtection="1">
      <alignment horizontal="left"/>
      <protection locked="0"/>
    </xf>
    <xf numFmtId="0" fontId="13" fillId="0" borderId="8" xfId="1" applyFont="1" applyBorder="1" applyAlignment="1" applyProtection="1">
      <alignment horizontal="left"/>
      <protection locked="0"/>
    </xf>
    <xf numFmtId="0" fontId="13" fillId="0" borderId="9" xfId="1" applyFont="1" applyBorder="1" applyAlignment="1" applyProtection="1">
      <alignment horizontal="left"/>
      <protection locked="0"/>
    </xf>
    <xf numFmtId="49" fontId="13" fillId="0" borderId="7" xfId="1" applyNumberFormat="1" applyFont="1" applyBorder="1" applyAlignment="1" applyProtection="1">
      <alignment horizontal="left"/>
      <protection locked="0"/>
    </xf>
    <xf numFmtId="49" fontId="13" fillId="0" borderId="8" xfId="1" applyNumberFormat="1" applyFont="1" applyBorder="1" applyAlignment="1" applyProtection="1">
      <alignment horizontal="left"/>
      <protection locked="0"/>
    </xf>
    <xf numFmtId="49" fontId="13" fillId="0" borderId="9" xfId="1" applyNumberFormat="1" applyFont="1" applyBorder="1" applyAlignment="1" applyProtection="1">
      <alignment horizontal="left"/>
      <protection locked="0"/>
    </xf>
    <xf numFmtId="164" fontId="13" fillId="0" borderId="7" xfId="1" applyNumberFormat="1" applyFont="1" applyBorder="1" applyAlignment="1" applyProtection="1">
      <alignment horizontal="left"/>
      <protection locked="0"/>
    </xf>
    <xf numFmtId="164" fontId="13" fillId="0" borderId="8" xfId="1" applyNumberFormat="1" applyFont="1" applyBorder="1" applyAlignment="1" applyProtection="1">
      <alignment horizontal="left"/>
      <protection locked="0"/>
    </xf>
    <xf numFmtId="164" fontId="13" fillId="0" borderId="9" xfId="1" applyNumberFormat="1" applyFont="1" applyBorder="1" applyAlignment="1" applyProtection="1">
      <alignment horizontal="left"/>
      <protection locked="0"/>
    </xf>
    <xf numFmtId="14" fontId="13" fillId="0" borderId="1" xfId="1" applyNumberFormat="1" applyFont="1" applyBorder="1" applyAlignment="1" applyProtection="1">
      <alignment horizontal="left"/>
      <protection locked="0"/>
    </xf>
    <xf numFmtId="14" fontId="13" fillId="0" borderId="2" xfId="1" applyNumberFormat="1" applyFont="1" applyBorder="1" applyAlignment="1" applyProtection="1">
      <alignment horizontal="left"/>
      <protection locked="0"/>
    </xf>
    <xf numFmtId="0" fontId="13" fillId="0" borderId="2" xfId="1" applyFont="1" applyBorder="1" applyAlignment="1" applyProtection="1">
      <alignment horizontal="left"/>
      <protection locked="0"/>
    </xf>
    <xf numFmtId="0" fontId="13" fillId="0" borderId="3" xfId="1" applyFont="1" applyBorder="1" applyAlignment="1" applyProtection="1">
      <alignment horizontal="left"/>
      <protection locked="0"/>
    </xf>
    <xf numFmtId="0" fontId="12" fillId="2" borderId="7" xfId="1" applyFont="1" applyFill="1" applyBorder="1" applyAlignment="1">
      <alignment horizontal="right" vertical="center" wrapText="1"/>
    </xf>
    <xf numFmtId="0" fontId="12" fillId="2" borderId="8" xfId="1" applyFont="1" applyFill="1" applyBorder="1" applyAlignment="1">
      <alignment horizontal="right" vertical="center" wrapText="1"/>
    </xf>
    <xf numFmtId="0" fontId="12" fillId="2" borderId="9" xfId="1" applyFont="1" applyFill="1" applyBorder="1" applyAlignment="1">
      <alignment horizontal="right" vertical="center" wrapText="1"/>
    </xf>
    <xf numFmtId="0" fontId="12" fillId="2" borderId="7" xfId="1" applyFont="1" applyFill="1" applyBorder="1" applyAlignment="1">
      <alignment horizontal="right" vertical="center"/>
    </xf>
    <xf numFmtId="0" fontId="12" fillId="2" borderId="8" xfId="1" applyFont="1" applyFill="1" applyBorder="1" applyAlignment="1">
      <alignment horizontal="right" vertical="center"/>
    </xf>
    <xf numFmtId="0" fontId="12" fillId="2" borderId="9" xfId="1" applyFont="1" applyFill="1" applyBorder="1" applyAlignment="1">
      <alignment horizontal="right" vertical="center"/>
    </xf>
    <xf numFmtId="0" fontId="13" fillId="3" borderId="7" xfId="1" applyFont="1" applyFill="1" applyBorder="1" applyAlignment="1" applyProtection="1">
      <alignment horizontal="left" vertical="top" wrapText="1"/>
      <protection locked="0"/>
    </xf>
    <xf numFmtId="0" fontId="13" fillId="3" borderId="8" xfId="1" applyFont="1" applyFill="1" applyBorder="1" applyAlignment="1" applyProtection="1">
      <alignment horizontal="left" vertical="top" wrapText="1"/>
      <protection locked="0"/>
    </xf>
    <xf numFmtId="0" fontId="13" fillId="3" borderId="9" xfId="1" applyFont="1" applyFill="1" applyBorder="1" applyAlignment="1" applyProtection="1">
      <alignment horizontal="left" vertical="top" wrapText="1"/>
      <protection locked="0"/>
    </xf>
    <xf numFmtId="0" fontId="12" fillId="2" borderId="7"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12" fillId="2" borderId="9" xfId="1" applyFont="1" applyFill="1" applyBorder="1" applyAlignment="1">
      <alignment horizontal="left" vertical="center" wrapText="1"/>
    </xf>
    <xf numFmtId="0" fontId="12" fillId="0" borderId="1" xfId="1" applyFont="1" applyBorder="1" applyAlignment="1">
      <alignment horizontal="left" wrapText="1"/>
    </xf>
    <xf numFmtId="0" fontId="12" fillId="0" borderId="2" xfId="1" applyFont="1" applyBorder="1" applyAlignment="1">
      <alignment horizontal="left" wrapText="1"/>
    </xf>
    <xf numFmtId="0" fontId="12" fillId="0" borderId="3" xfId="1" applyFont="1" applyBorder="1" applyAlignment="1">
      <alignment horizontal="left" wrapText="1"/>
    </xf>
    <xf numFmtId="0" fontId="14" fillId="16" borderId="7" xfId="1" applyFont="1" applyFill="1" applyBorder="1" applyAlignment="1">
      <alignment horizontal="left" vertical="center"/>
    </xf>
    <xf numFmtId="0" fontId="14" fillId="16" borderId="8" xfId="1" applyFont="1" applyFill="1" applyBorder="1" applyAlignment="1">
      <alignment horizontal="left" vertical="center"/>
    </xf>
    <xf numFmtId="0" fontId="12" fillId="2" borderId="9" xfId="1" applyFont="1" applyFill="1" applyBorder="1" applyAlignment="1">
      <alignment horizontal="left" vertical="center"/>
    </xf>
    <xf numFmtId="0" fontId="24" fillId="2" borderId="12" xfId="1" applyFont="1" applyFill="1" applyBorder="1" applyAlignment="1">
      <alignment horizontal="center" vertical="center" wrapText="1"/>
    </xf>
    <xf numFmtId="0" fontId="7" fillId="0" borderId="12" xfId="1" applyBorder="1" applyAlignment="1">
      <alignment horizontal="center" vertical="center"/>
    </xf>
    <xf numFmtId="0" fontId="7" fillId="0" borderId="12" xfId="1" applyBorder="1"/>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3" fillId="0" borderId="12" xfId="1" applyFont="1" applyBorder="1" applyAlignment="1" applyProtection="1">
      <alignment horizontal="center" vertical="center" wrapText="1"/>
      <protection locked="0"/>
    </xf>
    <xf numFmtId="0" fontId="7" fillId="0" borderId="12" xfId="1" applyBorder="1" applyAlignment="1" applyProtection="1">
      <alignment horizontal="center" vertical="center"/>
      <protection locked="0"/>
    </xf>
    <xf numFmtId="0" fontId="13" fillId="0" borderId="14" xfId="1" applyFont="1" applyBorder="1" applyAlignment="1" applyProtection="1">
      <alignment horizontal="center" vertical="center" wrapText="1"/>
      <protection locked="0"/>
    </xf>
    <xf numFmtId="0" fontId="7" fillId="0" borderId="14" xfId="1" applyBorder="1" applyAlignment="1" applyProtection="1">
      <alignment horizontal="center" vertical="center"/>
      <protection locked="0"/>
    </xf>
    <xf numFmtId="0" fontId="7" fillId="0" borderId="14" xfId="1" applyBorder="1" applyProtection="1">
      <protection locked="0"/>
    </xf>
    <xf numFmtId="0" fontId="12" fillId="2" borderId="8"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14" fontId="12" fillId="0" borderId="12" xfId="1" applyNumberFormat="1" applyFont="1" applyBorder="1" applyAlignment="1" applyProtection="1">
      <alignment horizontal="center" vertical="center" wrapText="1"/>
      <protection locked="0"/>
    </xf>
    <xf numFmtId="14" fontId="17" fillId="2" borderId="12" xfId="1" applyNumberFormat="1" applyFont="1" applyFill="1" applyBorder="1" applyAlignment="1" applyProtection="1">
      <alignment horizontal="center" vertical="center" wrapText="1"/>
      <protection hidden="1"/>
    </xf>
    <xf numFmtId="0" fontId="13" fillId="2" borderId="2" xfId="1" applyFont="1" applyFill="1" applyBorder="1" applyAlignment="1">
      <alignment horizontal="left" vertical="center"/>
    </xf>
    <xf numFmtId="0" fontId="13" fillId="2" borderId="2" xfId="1" applyFont="1" applyFill="1" applyBorder="1" applyAlignment="1">
      <alignment horizontal="left"/>
    </xf>
    <xf numFmtId="0" fontId="13" fillId="0" borderId="3" xfId="1" applyFont="1" applyBorder="1" applyAlignment="1">
      <alignment horizontal="left"/>
    </xf>
    <xf numFmtId="0" fontId="13" fillId="2" borderId="6" xfId="1" applyFont="1" applyFill="1" applyBorder="1" applyAlignment="1">
      <alignment horizontal="left" vertical="center"/>
    </xf>
    <xf numFmtId="0" fontId="13" fillId="2" borderId="10" xfId="1" applyFont="1" applyFill="1" applyBorder="1" applyAlignment="1">
      <alignment horizontal="left" vertical="center"/>
    </xf>
    <xf numFmtId="0" fontId="13" fillId="2" borderId="10" xfId="1" applyFont="1" applyFill="1" applyBorder="1" applyAlignment="1">
      <alignment horizontal="left"/>
    </xf>
    <xf numFmtId="0" fontId="13" fillId="0" borderId="11" xfId="1" applyFont="1" applyBorder="1" applyAlignment="1">
      <alignment horizontal="left"/>
    </xf>
    <xf numFmtId="0" fontId="65" fillId="2" borderId="7" xfId="1" applyFont="1" applyFill="1" applyBorder="1" applyAlignment="1">
      <alignment horizontal="center"/>
    </xf>
    <xf numFmtId="0" fontId="65" fillId="2" borderId="8" xfId="1" applyFont="1" applyFill="1" applyBorder="1" applyAlignment="1">
      <alignment horizontal="center"/>
    </xf>
    <xf numFmtId="0" fontId="65" fillId="2" borderId="9" xfId="1" applyFont="1" applyFill="1" applyBorder="1" applyAlignment="1">
      <alignment horizontal="center"/>
    </xf>
    <xf numFmtId="0" fontId="66" fillId="2" borderId="8" xfId="1" applyFont="1" applyFill="1" applyBorder="1"/>
    <xf numFmtId="0" fontId="66" fillId="0" borderId="9" xfId="1" applyFont="1" applyBorder="1"/>
    <xf numFmtId="1" fontId="23" fillId="2" borderId="1" xfId="1" applyNumberFormat="1" applyFont="1" applyFill="1" applyBorder="1" applyAlignment="1">
      <alignment horizontal="left" vertical="center"/>
    </xf>
    <xf numFmtId="1" fontId="23" fillId="2" borderId="2" xfId="1" applyNumberFormat="1" applyFont="1" applyFill="1" applyBorder="1" applyAlignment="1">
      <alignment horizontal="left" vertical="center"/>
    </xf>
    <xf numFmtId="1" fontId="23" fillId="2" borderId="3" xfId="1" applyNumberFormat="1" applyFont="1" applyFill="1" applyBorder="1" applyAlignment="1">
      <alignment horizontal="left" vertical="center"/>
    </xf>
    <xf numFmtId="1" fontId="23" fillId="2" borderId="4" xfId="1" applyNumberFormat="1" applyFont="1" applyFill="1" applyBorder="1" applyAlignment="1">
      <alignment horizontal="left" vertical="center"/>
    </xf>
    <xf numFmtId="1" fontId="23" fillId="2" borderId="0" xfId="1" applyNumberFormat="1" applyFont="1" applyFill="1" applyAlignment="1">
      <alignment horizontal="left" vertical="center"/>
    </xf>
    <xf numFmtId="1" fontId="23" fillId="2" borderId="5" xfId="1" applyNumberFormat="1" applyFont="1" applyFill="1" applyBorder="1" applyAlignment="1">
      <alignment horizontal="left" vertical="center"/>
    </xf>
    <xf numFmtId="1" fontId="73" fillId="2" borderId="4" xfId="1" applyNumberFormat="1" applyFont="1" applyFill="1" applyBorder="1" applyAlignment="1">
      <alignment horizontal="left" vertical="center" wrapText="1"/>
    </xf>
    <xf numFmtId="1" fontId="73" fillId="2" borderId="0" xfId="1" applyNumberFormat="1" applyFont="1" applyFill="1" applyAlignment="1">
      <alignment horizontal="left" vertical="center" wrapText="1"/>
    </xf>
    <xf numFmtId="1" fontId="73" fillId="2" borderId="5" xfId="1" applyNumberFormat="1" applyFont="1" applyFill="1" applyBorder="1" applyAlignment="1">
      <alignment horizontal="left" vertical="center" wrapText="1"/>
    </xf>
    <xf numFmtId="0" fontId="48" fillId="16" borderId="1" xfId="1" applyFont="1" applyFill="1" applyBorder="1" applyAlignment="1">
      <alignment horizontal="center" vertical="center" wrapText="1"/>
    </xf>
    <xf numFmtId="0" fontId="49" fillId="16" borderId="2" xfId="1" applyFont="1" applyFill="1" applyBorder="1" applyAlignment="1">
      <alignment vertical="center"/>
    </xf>
    <xf numFmtId="0" fontId="49" fillId="16" borderId="3" xfId="1" applyFont="1" applyFill="1" applyBorder="1" applyAlignment="1">
      <alignment vertical="center"/>
    </xf>
    <xf numFmtId="0" fontId="49" fillId="16" borderId="4" xfId="1" applyFont="1" applyFill="1" applyBorder="1" applyAlignment="1">
      <alignment vertical="center"/>
    </xf>
    <xf numFmtId="0" fontId="49" fillId="16" borderId="0" xfId="1" applyFont="1" applyFill="1" applyAlignment="1">
      <alignment vertical="center"/>
    </xf>
    <xf numFmtId="0" fontId="49" fillId="16" borderId="5" xfId="1" applyFont="1" applyFill="1" applyBorder="1" applyAlignment="1">
      <alignment vertical="center"/>
    </xf>
    <xf numFmtId="0" fontId="49" fillId="16" borderId="6" xfId="1" applyFont="1" applyFill="1" applyBorder="1" applyAlignment="1">
      <alignment vertical="center"/>
    </xf>
    <xf numFmtId="0" fontId="49" fillId="16" borderId="10" xfId="1" applyFont="1" applyFill="1" applyBorder="1" applyAlignment="1">
      <alignment vertical="center"/>
    </xf>
    <xf numFmtId="0" fontId="49" fillId="16" borderId="11" xfId="1" applyFont="1" applyFill="1" applyBorder="1" applyAlignment="1">
      <alignment vertical="center"/>
    </xf>
    <xf numFmtId="0" fontId="61" fillId="16" borderId="4" xfId="1" applyFont="1" applyFill="1" applyBorder="1" applyAlignment="1">
      <alignment horizontal="right" vertical="center"/>
    </xf>
    <xf numFmtId="0" fontId="61" fillId="16" borderId="0" xfId="1" applyFont="1" applyFill="1" applyAlignment="1">
      <alignment horizontal="right" vertical="center"/>
    </xf>
    <xf numFmtId="0" fontId="61" fillId="16" borderId="5" xfId="1" applyFont="1" applyFill="1" applyBorder="1" applyAlignment="1">
      <alignment horizontal="right" vertical="center"/>
    </xf>
    <xf numFmtId="0" fontId="11" fillId="0" borderId="7" xfId="1" applyFont="1" applyBorder="1" applyAlignment="1" applyProtection="1">
      <alignment horizontal="left" vertical="center"/>
      <protection locked="0"/>
    </xf>
    <xf numFmtId="0" fontId="11" fillId="0" borderId="8" xfId="1" applyFont="1" applyBorder="1" applyAlignment="1" applyProtection="1">
      <alignment horizontal="left" vertical="center"/>
      <protection locked="0"/>
    </xf>
    <xf numFmtId="0" fontId="11" fillId="0" borderId="9" xfId="1" applyFont="1" applyBorder="1" applyAlignment="1" applyProtection="1">
      <alignment horizontal="left" vertical="center"/>
      <protection locked="0"/>
    </xf>
    <xf numFmtId="0" fontId="11" fillId="2" borderId="4" xfId="1" applyFont="1" applyFill="1" applyBorder="1" applyAlignment="1">
      <alignment horizontal="center" vertical="top"/>
    </xf>
    <xf numFmtId="0" fontId="7" fillId="0" borderId="0" xfId="1" applyAlignment="1">
      <alignment horizontal="center" vertical="top"/>
    </xf>
    <xf numFmtId="0" fontId="7" fillId="0" borderId="5" xfId="1" applyBorder="1" applyAlignment="1">
      <alignment horizontal="center" vertical="top"/>
    </xf>
    <xf numFmtId="0" fontId="12" fillId="2" borderId="1"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1"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11" xfId="1" applyFont="1" applyFill="1" applyBorder="1" applyAlignment="1">
      <alignment horizontal="center" vertical="center"/>
    </xf>
    <xf numFmtId="0" fontId="13" fillId="0" borderId="3"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1" xfId="1" applyFont="1" applyBorder="1" applyAlignment="1">
      <alignment horizontal="center" vertical="center" wrapText="1"/>
    </xf>
    <xf numFmtId="0" fontId="27" fillId="0" borderId="1" xfId="1" applyFont="1" applyBorder="1" applyAlignment="1">
      <alignment horizontal="left" vertical="top" wrapText="1"/>
    </xf>
    <xf numFmtId="0" fontId="27" fillId="0" borderId="2" xfId="1" applyFont="1" applyBorder="1" applyAlignment="1">
      <alignment horizontal="left" vertical="top" wrapText="1"/>
    </xf>
    <xf numFmtId="0" fontId="27" fillId="0" borderId="3" xfId="1" applyFont="1" applyBorder="1" applyAlignment="1">
      <alignment horizontal="left" vertical="top" wrapText="1"/>
    </xf>
    <xf numFmtId="0" fontId="27" fillId="0" borderId="4" xfId="1" applyFont="1" applyBorder="1" applyAlignment="1">
      <alignment horizontal="left" vertical="top" wrapText="1"/>
    </xf>
    <xf numFmtId="0" fontId="27" fillId="0" borderId="0" xfId="1" applyFont="1" applyAlignment="1">
      <alignment horizontal="left" vertical="top" wrapText="1"/>
    </xf>
    <xf numFmtId="0" fontId="27" fillId="0" borderId="5" xfId="1" applyFont="1" applyBorder="1" applyAlignment="1">
      <alignment horizontal="left" vertical="top" wrapText="1"/>
    </xf>
    <xf numFmtId="0" fontId="17" fillId="0" borderId="6" xfId="1" applyFont="1" applyBorder="1" applyAlignment="1">
      <alignment horizontal="left" vertical="top" wrapText="1"/>
    </xf>
    <xf numFmtId="0" fontId="17" fillId="0" borderId="10" xfId="1" applyFont="1" applyBorder="1" applyAlignment="1">
      <alignment horizontal="left" vertical="top" wrapText="1"/>
    </xf>
    <xf numFmtId="0" fontId="17" fillId="0" borderId="11" xfId="1" applyFont="1" applyBorder="1" applyAlignment="1">
      <alignment horizontal="left" vertical="top" wrapText="1"/>
    </xf>
    <xf numFmtId="0" fontId="11" fillId="2" borderId="6"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7" xfId="1" applyFont="1" applyFill="1" applyBorder="1" applyAlignment="1">
      <alignment horizontal="center" vertical="center"/>
    </xf>
    <xf numFmtId="0" fontId="7" fillId="0" borderId="9" xfId="1" applyBorder="1" applyAlignment="1">
      <alignment horizontal="center" vertical="center"/>
    </xf>
    <xf numFmtId="0" fontId="11" fillId="0" borderId="7" xfId="1" applyFont="1" applyBorder="1" applyAlignment="1" applyProtection="1">
      <alignment horizontal="center" vertical="center"/>
      <protection locked="0"/>
    </xf>
    <xf numFmtId="0" fontId="7" fillId="0" borderId="9" xfId="1" applyBorder="1" applyAlignment="1" applyProtection="1">
      <alignment horizontal="center" vertical="center"/>
      <protection locked="0"/>
    </xf>
    <xf numFmtId="0" fontId="13" fillId="2" borderId="12" xfId="1" applyFont="1" applyFill="1" applyBorder="1" applyAlignment="1">
      <alignment horizontal="left" vertical="center" wrapText="1"/>
    </xf>
    <xf numFmtId="0" fontId="13" fillId="2" borderId="12" xfId="1" applyFont="1" applyFill="1" applyBorder="1" applyAlignment="1">
      <alignment horizontal="left" vertical="center"/>
    </xf>
    <xf numFmtId="0" fontId="57" fillId="2" borderId="0" xfId="1" applyFont="1" applyFill="1" applyAlignment="1">
      <alignment horizontal="left" vertical="center" wrapText="1"/>
    </xf>
    <xf numFmtId="0" fontId="57" fillId="2" borderId="5" xfId="1" applyFont="1" applyFill="1" applyBorder="1" applyAlignment="1">
      <alignment horizontal="left" vertical="center" wrapText="1"/>
    </xf>
    <xf numFmtId="0" fontId="13" fillId="2" borderId="4" xfId="1" applyFont="1" applyFill="1" applyBorder="1" applyAlignment="1">
      <alignment horizontal="left" vertical="center"/>
    </xf>
    <xf numFmtId="0" fontId="13" fillId="2" borderId="0" xfId="1" applyFont="1" applyFill="1" applyAlignment="1">
      <alignment horizontal="left" vertical="center"/>
    </xf>
    <xf numFmtId="0" fontId="13" fillId="2" borderId="26" xfId="1" applyFont="1" applyFill="1" applyBorder="1" applyAlignment="1">
      <alignment horizontal="left" vertical="center" wrapText="1"/>
    </xf>
    <xf numFmtId="0" fontId="13" fillId="2" borderId="0" xfId="1" applyFont="1" applyFill="1" applyAlignment="1">
      <alignment horizontal="left" wrapText="1"/>
    </xf>
    <xf numFmtId="0" fontId="13" fillId="2" borderId="5" xfId="1" applyFont="1" applyFill="1" applyBorder="1" applyAlignment="1">
      <alignment horizontal="left" wrapText="1"/>
    </xf>
    <xf numFmtId="0" fontId="73" fillId="2" borderId="4" xfId="1" applyFont="1" applyFill="1" applyBorder="1" applyAlignment="1">
      <alignment horizontal="left" vertical="top" wrapText="1"/>
    </xf>
    <xf numFmtId="0" fontId="73" fillId="2" borderId="0" xfId="1" applyFont="1" applyFill="1" applyAlignment="1">
      <alignment horizontal="left" vertical="top" wrapText="1"/>
    </xf>
    <xf numFmtId="0" fontId="73" fillId="2" borderId="5" xfId="1" applyFont="1" applyFill="1" applyBorder="1" applyAlignment="1">
      <alignment horizontal="left" vertical="top" wrapText="1"/>
    </xf>
    <xf numFmtId="0" fontId="19" fillId="2" borderId="4" xfId="1" applyFont="1" applyFill="1" applyBorder="1" applyAlignment="1">
      <alignment horizontal="left" wrapText="1"/>
    </xf>
    <xf numFmtId="0" fontId="19" fillId="2" borderId="0" xfId="1" applyFont="1" applyFill="1" applyAlignment="1">
      <alignment horizontal="left" wrapText="1"/>
    </xf>
    <xf numFmtId="0" fontId="19" fillId="2" borderId="5" xfId="1" applyFont="1" applyFill="1" applyBorder="1" applyAlignment="1">
      <alignment horizontal="left" wrapText="1"/>
    </xf>
    <xf numFmtId="0" fontId="12" fillId="2" borderId="12" xfId="1" applyFont="1" applyFill="1" applyBorder="1" applyAlignment="1">
      <alignment horizontal="center" vertical="center" wrapText="1"/>
    </xf>
    <xf numFmtId="2" fontId="7" fillId="0" borderId="7" xfId="1" applyNumberFormat="1" applyBorder="1" applyAlignment="1" applyProtection="1">
      <alignment horizontal="center" vertical="center"/>
      <protection locked="0"/>
    </xf>
    <xf numFmtId="2" fontId="7" fillId="0" borderId="9" xfId="1" applyNumberFormat="1" applyBorder="1" applyAlignment="1" applyProtection="1">
      <alignment horizontal="center" vertical="center"/>
      <protection locked="0"/>
    </xf>
    <xf numFmtId="0" fontId="12" fillId="2" borderId="7" xfId="1" applyFont="1" applyFill="1" applyBorder="1" applyAlignment="1">
      <alignment horizontal="center" vertical="center"/>
    </xf>
    <xf numFmtId="0" fontId="12" fillId="2" borderId="9" xfId="1" applyFont="1" applyFill="1" applyBorder="1" applyAlignment="1">
      <alignment horizontal="center" vertical="center"/>
    </xf>
    <xf numFmtId="0" fontId="17" fillId="0" borderId="1" xfId="1" applyFont="1" applyBorder="1" applyAlignment="1">
      <alignment horizontal="left"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4" fillId="16" borderId="7" xfId="1" applyFont="1" applyFill="1" applyBorder="1" applyAlignment="1">
      <alignment horizontal="left" vertical="center" wrapText="1"/>
    </xf>
    <xf numFmtId="0" fontId="14" fillId="16" borderId="8" xfId="1" applyFont="1" applyFill="1" applyBorder="1" applyAlignment="1">
      <alignment horizontal="left" vertical="center" wrapText="1"/>
    </xf>
    <xf numFmtId="0" fontId="14" fillId="16" borderId="9" xfId="1" applyFont="1" applyFill="1" applyBorder="1" applyAlignment="1">
      <alignment horizontal="left" vertical="center" wrapText="1"/>
    </xf>
    <xf numFmtId="0" fontId="13" fillId="0" borderId="6" xfId="1" applyFont="1" applyBorder="1" applyAlignment="1">
      <alignment horizontal="left" vertical="top" wrapText="1"/>
    </xf>
    <xf numFmtId="0" fontId="13" fillId="0" borderId="10" xfId="1" applyFont="1" applyBorder="1" applyAlignment="1">
      <alignment horizontal="left" vertical="top" wrapText="1"/>
    </xf>
    <xf numFmtId="0" fontId="13" fillId="0" borderId="12" xfId="1" applyFont="1" applyBorder="1" applyAlignment="1" applyProtection="1">
      <alignment horizontal="center"/>
      <protection locked="0"/>
    </xf>
    <xf numFmtId="0" fontId="66" fillId="2" borderId="7" xfId="1" applyFont="1" applyFill="1" applyBorder="1" applyAlignment="1" applyProtection="1">
      <alignment horizontal="right" vertical="center" wrapText="1"/>
      <protection hidden="1"/>
    </xf>
    <xf numFmtId="0" fontId="66" fillId="2" borderId="9" xfId="1" applyFont="1" applyFill="1" applyBorder="1" applyAlignment="1" applyProtection="1">
      <alignment horizontal="right" vertical="center" wrapText="1"/>
      <protection hidden="1"/>
    </xf>
    <xf numFmtId="0" fontId="12" fillId="2" borderId="1" xfId="1" applyFont="1" applyFill="1" applyBorder="1" applyAlignment="1" applyProtection="1">
      <alignment horizontal="center" vertical="center"/>
      <protection hidden="1"/>
    </xf>
    <xf numFmtId="0" fontId="12" fillId="2" borderId="2" xfId="1" applyFont="1" applyFill="1" applyBorder="1" applyAlignment="1" applyProtection="1">
      <alignment horizontal="center" vertical="center"/>
      <protection hidden="1"/>
    </xf>
    <xf numFmtId="0" fontId="12" fillId="2" borderId="0" xfId="1" applyFont="1" applyFill="1" applyAlignment="1" applyProtection="1">
      <alignment horizontal="center" vertical="center"/>
      <protection hidden="1"/>
    </xf>
    <xf numFmtId="0" fontId="3" fillId="0" borderId="7" xfId="1" applyFont="1" applyBorder="1" applyAlignment="1" applyProtection="1">
      <alignment horizontal="center" vertical="center" wrapText="1"/>
      <protection locked="0"/>
    </xf>
    <xf numFmtId="0" fontId="7" fillId="0" borderId="8" xfId="1" applyBorder="1" applyAlignment="1" applyProtection="1">
      <alignment horizontal="center" vertical="center" wrapText="1"/>
      <protection locked="0"/>
    </xf>
    <xf numFmtId="0" fontId="7" fillId="0" borderId="9" xfId="1" applyBorder="1" applyAlignment="1" applyProtection="1">
      <alignment horizontal="center" vertical="center" wrapText="1"/>
      <protection locked="0"/>
    </xf>
    <xf numFmtId="0" fontId="7" fillId="0" borderId="14" xfId="1" applyBorder="1" applyAlignment="1" applyProtection="1">
      <alignment horizontal="center" vertical="center" wrapText="1"/>
      <protection locked="0"/>
    </xf>
    <xf numFmtId="0" fontId="12" fillId="2" borderId="32" xfId="1" applyFont="1" applyFill="1" applyBorder="1" applyAlignment="1">
      <alignment horizontal="right" vertical="center" wrapText="1"/>
    </xf>
    <xf numFmtId="0" fontId="12" fillId="2" borderId="35" xfId="1" applyFont="1" applyFill="1" applyBorder="1" applyAlignment="1">
      <alignment horizontal="right" vertical="center" wrapText="1"/>
    </xf>
    <xf numFmtId="0" fontId="7" fillId="0" borderId="12" xfId="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hidden="1"/>
    </xf>
    <xf numFmtId="0" fontId="13" fillId="2" borderId="0" xfId="1" applyFont="1" applyFill="1" applyAlignment="1" applyProtection="1">
      <alignment horizontal="center" vertical="center"/>
      <protection hidden="1"/>
    </xf>
    <xf numFmtId="0" fontId="13" fillId="2" borderId="5" xfId="1" applyFont="1" applyFill="1" applyBorder="1" applyAlignment="1" applyProtection="1">
      <alignment horizontal="center" vertical="center"/>
      <protection hidden="1"/>
    </xf>
    <xf numFmtId="166" fontId="19" fillId="2" borderId="6" xfId="1" applyNumberFormat="1" applyFont="1" applyFill="1" applyBorder="1" applyAlignment="1">
      <alignment horizontal="left" vertical="center"/>
    </xf>
    <xf numFmtId="166" fontId="19" fillId="2" borderId="10" xfId="1" applyNumberFormat="1" applyFont="1" applyFill="1" applyBorder="1" applyAlignment="1">
      <alignment horizontal="left" vertical="center"/>
    </xf>
    <xf numFmtId="166" fontId="19" fillId="2" borderId="11" xfId="1" applyNumberFormat="1" applyFont="1" applyFill="1" applyBorder="1" applyAlignment="1">
      <alignment horizontal="left" vertical="center"/>
    </xf>
    <xf numFmtId="0" fontId="17" fillId="2" borderId="1" xfId="1" applyFont="1" applyFill="1" applyBorder="1" applyAlignment="1">
      <alignment horizontal="left" vertical="center" wrapText="1"/>
    </xf>
    <xf numFmtId="0" fontId="17" fillId="2" borderId="2" xfId="1" applyFont="1" applyFill="1" applyBorder="1" applyAlignment="1">
      <alignment horizontal="left" vertical="center" wrapText="1"/>
    </xf>
    <xf numFmtId="0" fontId="17" fillId="2" borderId="3"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10"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2" fillId="0" borderId="8"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9" fillId="2" borderId="12" xfId="1" applyFont="1" applyFill="1" applyBorder="1" applyAlignment="1" applyProtection="1">
      <alignment horizontal="center" vertical="center" wrapText="1"/>
      <protection hidden="1"/>
    </xf>
    <xf numFmtId="0" fontId="19" fillId="2" borderId="13" xfId="1" applyFont="1" applyFill="1" applyBorder="1" applyAlignment="1" applyProtection="1">
      <alignment horizontal="center" vertical="center" wrapText="1"/>
      <protection hidden="1"/>
    </xf>
    <xf numFmtId="0" fontId="19" fillId="2" borderId="7" xfId="1" applyFont="1" applyFill="1" applyBorder="1" applyAlignment="1" applyProtection="1">
      <alignment horizontal="center" vertical="center" wrapText="1"/>
      <protection hidden="1"/>
    </xf>
    <xf numFmtId="0" fontId="19" fillId="2" borderId="8" xfId="1" applyFont="1" applyFill="1" applyBorder="1" applyAlignment="1" applyProtection="1">
      <alignment horizontal="center" vertical="center" wrapText="1"/>
      <protection hidden="1"/>
    </xf>
    <xf numFmtId="0" fontId="19" fillId="2" borderId="10" xfId="1" applyFont="1" applyFill="1" applyBorder="1" applyAlignment="1" applyProtection="1">
      <alignment horizontal="center" vertical="center" wrapText="1"/>
      <protection hidden="1"/>
    </xf>
    <xf numFmtId="0" fontId="19" fillId="2" borderId="11" xfId="1" applyFont="1" applyFill="1" applyBorder="1" applyAlignment="1" applyProtection="1">
      <alignment horizontal="center" vertical="center" wrapText="1"/>
      <protection hidden="1"/>
    </xf>
    <xf numFmtId="0" fontId="13" fillId="2" borderId="1" xfId="1" applyFont="1" applyFill="1" applyBorder="1" applyAlignment="1" applyProtection="1">
      <alignment horizontal="left" vertical="center" wrapText="1"/>
      <protection hidden="1"/>
    </xf>
    <xf numFmtId="0" fontId="13" fillId="2" borderId="2" xfId="1" applyFont="1" applyFill="1" applyBorder="1" applyAlignment="1" applyProtection="1">
      <alignment horizontal="left" vertical="center" wrapText="1"/>
      <protection hidden="1"/>
    </xf>
    <xf numFmtId="0" fontId="13" fillId="2" borderId="3" xfId="1" applyFont="1" applyFill="1" applyBorder="1" applyAlignment="1" applyProtection="1">
      <alignment horizontal="left" vertical="center" wrapText="1"/>
      <protection hidden="1"/>
    </xf>
    <xf numFmtId="0" fontId="13" fillId="2" borderId="6" xfId="1" applyFont="1" applyFill="1" applyBorder="1" applyAlignment="1" applyProtection="1">
      <alignment horizontal="left" vertical="center" wrapText="1"/>
      <protection hidden="1"/>
    </xf>
    <xf numFmtId="0" fontId="13" fillId="2" borderId="10" xfId="1" applyFont="1" applyFill="1" applyBorder="1" applyAlignment="1" applyProtection="1">
      <alignment horizontal="left" vertical="center" wrapText="1"/>
      <protection hidden="1"/>
    </xf>
    <xf numFmtId="0" fontId="13" fillId="2" borderId="11" xfId="1" applyFont="1" applyFill="1" applyBorder="1" applyAlignment="1" applyProtection="1">
      <alignment horizontal="left" vertical="center" wrapText="1"/>
      <protection hidden="1"/>
    </xf>
    <xf numFmtId="0" fontId="12" fillId="2" borderId="8" xfId="1" applyFont="1" applyFill="1" applyBorder="1" applyAlignment="1">
      <alignment horizontal="center" vertical="center"/>
    </xf>
    <xf numFmtId="0" fontId="72" fillId="2" borderId="14" xfId="1" applyFont="1" applyFill="1" applyBorder="1" applyAlignment="1" applyProtection="1">
      <alignment horizontal="center" vertical="center" wrapText="1"/>
      <protection hidden="1"/>
    </xf>
    <xf numFmtId="0" fontId="72" fillId="2" borderId="13" xfId="1" applyFont="1" applyFill="1" applyBorder="1" applyAlignment="1" applyProtection="1">
      <alignment horizontal="center" vertical="center" wrapText="1"/>
      <protection hidden="1"/>
    </xf>
    <xf numFmtId="0" fontId="7" fillId="3" borderId="7" xfId="1" applyFill="1" applyBorder="1" applyAlignment="1" applyProtection="1">
      <alignment horizontal="center" vertical="center"/>
      <protection locked="0"/>
    </xf>
    <xf numFmtId="0" fontId="7" fillId="3" borderId="9" xfId="1" applyFill="1" applyBorder="1" applyAlignment="1" applyProtection="1">
      <alignment horizontal="center" vertical="center"/>
      <protection locked="0"/>
    </xf>
    <xf numFmtId="167" fontId="13" fillId="2" borderId="7" xfId="1" applyNumberFormat="1" applyFont="1" applyFill="1" applyBorder="1" applyAlignment="1" applyProtection="1">
      <alignment horizontal="center" vertical="center"/>
      <protection hidden="1"/>
    </xf>
    <xf numFmtId="167" fontId="13" fillId="2" borderId="9" xfId="1" applyNumberFormat="1" applyFont="1" applyFill="1" applyBorder="1" applyAlignment="1" applyProtection="1">
      <alignment horizontal="center" vertical="center"/>
      <protection hidden="1"/>
    </xf>
    <xf numFmtId="0" fontId="9" fillId="16" borderId="10" xfId="1" applyFont="1" applyFill="1" applyBorder="1" applyAlignment="1">
      <alignment horizontal="left" vertical="center" wrapText="1"/>
    </xf>
    <xf numFmtId="0" fontId="9" fillId="16" borderId="11" xfId="1" applyFont="1" applyFill="1" applyBorder="1" applyAlignment="1">
      <alignment horizontal="left" vertical="center" wrapText="1"/>
    </xf>
    <xf numFmtId="1" fontId="41" fillId="2" borderId="6" xfId="1" applyNumberFormat="1" applyFont="1" applyFill="1" applyBorder="1" applyAlignment="1" applyProtection="1">
      <alignment horizontal="center" vertical="center"/>
      <protection hidden="1"/>
    </xf>
    <xf numFmtId="1" fontId="41" fillId="2" borderId="10" xfId="1" applyNumberFormat="1" applyFont="1" applyFill="1" applyBorder="1" applyAlignment="1" applyProtection="1">
      <alignment horizontal="center" vertical="center"/>
      <protection hidden="1"/>
    </xf>
    <xf numFmtId="1" fontId="41" fillId="2" borderId="11" xfId="1" applyNumberFormat="1" applyFont="1" applyFill="1" applyBorder="1" applyAlignment="1" applyProtection="1">
      <alignment horizontal="center" vertical="center"/>
      <protection hidden="1"/>
    </xf>
    <xf numFmtId="0" fontId="73" fillId="2" borderId="7" xfId="1" applyFont="1" applyFill="1" applyBorder="1" applyAlignment="1" applyProtection="1">
      <alignment horizontal="left" vertical="center" wrapText="1"/>
      <protection hidden="1"/>
    </xf>
    <xf numFmtId="0" fontId="73" fillId="2" borderId="8" xfId="1" applyFont="1" applyFill="1" applyBorder="1" applyAlignment="1" applyProtection="1">
      <alignment horizontal="left" vertical="center" wrapText="1"/>
      <protection hidden="1"/>
    </xf>
    <xf numFmtId="0" fontId="73" fillId="2" borderId="9" xfId="1" applyFont="1" applyFill="1" applyBorder="1" applyAlignment="1" applyProtection="1">
      <alignment horizontal="left" vertical="center" wrapText="1"/>
      <protection hidden="1"/>
    </xf>
    <xf numFmtId="14" fontId="17" fillId="2" borderId="8" xfId="1" applyNumberFormat="1" applyFont="1" applyFill="1" applyBorder="1" applyAlignment="1">
      <alignment horizontal="center" vertical="justify" wrapText="1"/>
    </xf>
    <xf numFmtId="14" fontId="17" fillId="2" borderId="9" xfId="1" applyNumberFormat="1" applyFont="1" applyFill="1" applyBorder="1" applyAlignment="1">
      <alignment horizontal="center" vertical="justify" wrapText="1"/>
    </xf>
    <xf numFmtId="166" fontId="19" fillId="2" borderId="4" xfId="1" applyNumberFormat="1" applyFont="1" applyFill="1" applyBorder="1" applyAlignment="1">
      <alignment horizontal="center" vertical="center"/>
    </xf>
    <xf numFmtId="166" fontId="19" fillId="2" borderId="0" xfId="1" applyNumberFormat="1" applyFont="1" applyFill="1" applyAlignment="1">
      <alignment horizontal="center" vertical="center"/>
    </xf>
    <xf numFmtId="166" fontId="19" fillId="2" borderId="5" xfId="1" applyNumberFormat="1" applyFont="1" applyFill="1" applyBorder="1" applyAlignment="1">
      <alignment horizontal="center" vertical="center"/>
    </xf>
    <xf numFmtId="14" fontId="73" fillId="16" borderId="2" xfId="1" applyNumberFormat="1" applyFont="1" applyFill="1" applyBorder="1" applyAlignment="1">
      <alignment horizontal="left" vertical="top" wrapText="1"/>
    </xf>
    <xf numFmtId="0" fontId="13" fillId="2" borderId="2" xfId="1" applyFont="1" applyFill="1" applyBorder="1" applyAlignment="1">
      <alignment horizontal="left" vertical="top"/>
    </xf>
    <xf numFmtId="0" fontId="13" fillId="0" borderId="3" xfId="1" applyFont="1" applyBorder="1" applyAlignment="1">
      <alignment horizontal="left" vertical="top"/>
    </xf>
    <xf numFmtId="0" fontId="13" fillId="0" borderId="6" xfId="1" applyFont="1" applyBorder="1" applyAlignment="1">
      <alignment horizontal="left" vertical="top"/>
    </xf>
    <xf numFmtId="0" fontId="13" fillId="0" borderId="10" xfId="1" applyFont="1" applyBorder="1" applyAlignment="1">
      <alignment horizontal="left" vertical="top"/>
    </xf>
    <xf numFmtId="0" fontId="13" fillId="0" borderId="11" xfId="1" applyFont="1" applyBorder="1" applyAlignment="1">
      <alignment horizontal="left" vertical="top"/>
    </xf>
    <xf numFmtId="0" fontId="68" fillId="16" borderId="2" xfId="1" applyFont="1" applyFill="1" applyBorder="1" applyAlignment="1">
      <alignment horizontal="center"/>
    </xf>
    <xf numFmtId="1" fontId="12" fillId="16" borderId="32" xfId="1" applyNumberFormat="1" applyFont="1" applyFill="1" applyBorder="1" applyAlignment="1">
      <alignment horizontal="left" vertical="center"/>
    </xf>
    <xf numFmtId="1" fontId="12" fillId="16" borderId="34" xfId="1" applyNumberFormat="1" applyFont="1" applyFill="1" applyBorder="1" applyAlignment="1">
      <alignment horizontal="left" vertical="center"/>
    </xf>
    <xf numFmtId="1" fontId="19" fillId="2" borderId="4" xfId="1" applyNumberFormat="1" applyFont="1" applyFill="1" applyBorder="1" applyAlignment="1">
      <alignment horizontal="left" vertical="center" wrapText="1"/>
    </xf>
    <xf numFmtId="1" fontId="19" fillId="2" borderId="0" xfId="1" applyNumberFormat="1" applyFont="1" applyFill="1" applyAlignment="1">
      <alignment horizontal="left" vertical="center" wrapText="1"/>
    </xf>
    <xf numFmtId="1" fontId="19" fillId="2" borderId="5" xfId="1" applyNumberFormat="1" applyFont="1" applyFill="1" applyBorder="1" applyAlignment="1">
      <alignment horizontal="left" vertical="center" wrapText="1"/>
    </xf>
    <xf numFmtId="14" fontId="13" fillId="0" borderId="8" xfId="1" applyNumberFormat="1" applyFont="1" applyBorder="1" applyAlignment="1" applyProtection="1">
      <alignment horizontal="center" vertical="center"/>
      <protection locked="0"/>
    </xf>
    <xf numFmtId="0" fontId="13" fillId="2" borderId="0" xfId="1" applyFont="1" applyFill="1" applyAlignment="1">
      <alignment horizontal="left"/>
    </xf>
    <xf numFmtId="0" fontId="13" fillId="0" borderId="5" xfId="1" applyFont="1" applyBorder="1" applyAlignment="1">
      <alignment horizontal="left"/>
    </xf>
    <xf numFmtId="0" fontId="13" fillId="2" borderId="1" xfId="1" applyFont="1" applyFill="1" applyBorder="1" applyAlignment="1">
      <alignment horizontal="left" vertical="top" wrapText="1"/>
    </xf>
    <xf numFmtId="0" fontId="13" fillId="2" borderId="3" xfId="1" applyFont="1" applyFill="1" applyBorder="1" applyAlignment="1">
      <alignment horizontal="left" vertical="top"/>
    </xf>
    <xf numFmtId="0" fontId="11" fillId="15" borderId="0" xfId="1" applyFont="1" applyFill="1" applyAlignment="1">
      <alignment horizontal="right"/>
    </xf>
    <xf numFmtId="0" fontId="41" fillId="15" borderId="4" xfId="1" applyFont="1" applyFill="1" applyBorder="1" applyAlignment="1">
      <alignment horizontal="left" wrapText="1"/>
    </xf>
    <xf numFmtId="0" fontId="41" fillId="15" borderId="0" xfId="1" applyFont="1" applyFill="1" applyAlignment="1">
      <alignment horizontal="left" wrapText="1"/>
    </xf>
    <xf numFmtId="0" fontId="7" fillId="15" borderId="7" xfId="1" applyFill="1" applyBorder="1" applyAlignment="1">
      <alignment horizontal="left"/>
    </xf>
    <xf numFmtId="0" fontId="7" fillId="15" borderId="8" xfId="1" applyFill="1" applyBorder="1" applyAlignment="1">
      <alignment horizontal="left"/>
    </xf>
    <xf numFmtId="0" fontId="7" fillId="15" borderId="9" xfId="1" applyFill="1" applyBorder="1" applyAlignment="1">
      <alignment horizontal="left"/>
    </xf>
    <xf numFmtId="0" fontId="7" fillId="15" borderId="7" xfId="1" applyFill="1" applyBorder="1" applyAlignment="1">
      <alignment horizontal="left" vertical="top"/>
    </xf>
    <xf numFmtId="0" fontId="7" fillId="15" borderId="8" xfId="1" applyFill="1" applyBorder="1" applyAlignment="1">
      <alignment horizontal="left" vertical="top"/>
    </xf>
    <xf numFmtId="0" fontId="7" fillId="15" borderId="9" xfId="1" applyFill="1" applyBorder="1" applyAlignment="1">
      <alignment horizontal="left" vertical="top"/>
    </xf>
    <xf numFmtId="0" fontId="6" fillId="0" borderId="0" xfId="1" applyFont="1" applyAlignment="1">
      <alignment horizontal="left" vertical="top" wrapText="1"/>
    </xf>
  </cellXfs>
  <cellStyles count="2">
    <cellStyle name="Normal" xfId="0" builtinId="0"/>
    <cellStyle name="Normal 2" xfId="1" xr:uid="{7A8C1E87-9F3A-47F2-BD35-AFD9D450006E}"/>
  </cellStyles>
  <dxfs count="0"/>
  <tableStyles count="0" defaultTableStyle="TableStyleMedium2" defaultPivotStyle="PivotStyleLight16"/>
  <colors>
    <mruColors>
      <color rgb="FFE0E0E0"/>
      <color rgb="FFCC0000"/>
      <color rgb="FFFFFF66"/>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9719</xdr:colOff>
      <xdr:row>0</xdr:row>
      <xdr:rowOff>1</xdr:rowOff>
    </xdr:from>
    <xdr:to>
      <xdr:col>2</xdr:col>
      <xdr:colOff>130162</xdr:colOff>
      <xdr:row>1</xdr:row>
      <xdr:rowOff>92300</xdr:rowOff>
    </xdr:to>
    <xdr:pic>
      <xdr:nvPicPr>
        <xdr:cNvPr id="3" name="Picture 2">
          <a:extLst>
            <a:ext uri="{FF2B5EF4-FFF2-40B4-BE49-F238E27FC236}">
              <a16:creationId xmlns:a16="http://schemas.microsoft.com/office/drawing/2014/main" id="{4FF3A06F-58FD-6606-537A-9DCE02B7023B}"/>
            </a:ext>
          </a:extLst>
        </xdr:cNvPr>
        <xdr:cNvPicPr>
          <a:picLocks noChangeAspect="1"/>
        </xdr:cNvPicPr>
      </xdr:nvPicPr>
      <xdr:blipFill>
        <a:blip xmlns:r="http://schemas.openxmlformats.org/officeDocument/2006/relationships" r:embed="rId1"/>
        <a:stretch>
          <a:fillRect/>
        </a:stretch>
      </xdr:blipFill>
      <xdr:spPr>
        <a:xfrm>
          <a:off x="223546" y="1"/>
          <a:ext cx="874745" cy="3821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617220</xdr:colOff>
      <xdr:row>0</xdr:row>
      <xdr:rowOff>53340</xdr:rowOff>
    </xdr:from>
    <xdr:to>
      <xdr:col>11</xdr:col>
      <xdr:colOff>653415</xdr:colOff>
      <xdr:row>1</xdr:row>
      <xdr:rowOff>177165</xdr:rowOff>
    </xdr:to>
    <xdr:pic>
      <xdr:nvPicPr>
        <xdr:cNvPr id="2" name="Picture 1">
          <a:extLst>
            <a:ext uri="{FF2B5EF4-FFF2-40B4-BE49-F238E27FC236}">
              <a16:creationId xmlns:a16="http://schemas.microsoft.com/office/drawing/2014/main" id="{0430053B-3EC3-4DA6-9800-4E6747CF1EB8}"/>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4721" t="88019" r="2785" b="3046"/>
        <a:stretch>
          <a:fillRect/>
        </a:stretch>
      </xdr:blipFill>
      <xdr:spPr bwMode="auto">
        <a:xfrm>
          <a:off x="7901940" y="53340"/>
          <a:ext cx="790575" cy="474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9</xdr:col>
      <xdr:colOff>181055</xdr:colOff>
      <xdr:row>39</xdr:row>
      <xdr:rowOff>28575</xdr:rowOff>
    </xdr:to>
    <xdr:pic>
      <xdr:nvPicPr>
        <xdr:cNvPr id="2" name="Billede 1">
          <a:extLst>
            <a:ext uri="{FF2B5EF4-FFF2-40B4-BE49-F238E27FC236}">
              <a16:creationId xmlns:a16="http://schemas.microsoft.com/office/drawing/2014/main" id="{6EF39CEC-FF35-1241-5DCA-FD05A794C0E5}"/>
            </a:ext>
          </a:extLst>
        </xdr:cNvPr>
        <xdr:cNvPicPr>
          <a:picLocks noChangeAspect="1"/>
        </xdr:cNvPicPr>
      </xdr:nvPicPr>
      <xdr:blipFill>
        <a:blip xmlns:r="http://schemas.openxmlformats.org/officeDocument/2006/relationships" r:embed="rId1"/>
        <a:stretch>
          <a:fillRect/>
        </a:stretch>
      </xdr:blipFill>
      <xdr:spPr>
        <a:xfrm>
          <a:off x="0" y="7381875"/>
          <a:ext cx="3619580" cy="2952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7908-86A3-4C30-9061-2632841D53EE}">
  <sheetPr codeName="Ark1">
    <pageSetUpPr fitToPage="1"/>
  </sheetPr>
  <dimension ref="A1:O256"/>
  <sheetViews>
    <sheetView showGridLines="0" showRowColHeaders="0" tabSelected="1" zoomScaleNormal="100" zoomScaleSheetLayoutView="100" zoomScalePageLayoutView="120" workbookViewId="0">
      <selection activeCell="E1" sqref="E1"/>
    </sheetView>
  </sheetViews>
  <sheetFormatPr defaultColWidth="8" defaultRowHeight="15" x14ac:dyDescent="0.25"/>
  <cols>
    <col min="1" max="1" width="2.75" style="2" customWidth="1"/>
    <col min="2" max="6" width="10" style="2" customWidth="1"/>
    <col min="7" max="7" width="10.75" style="2" customWidth="1"/>
    <col min="8" max="11" width="10" style="2" customWidth="1"/>
    <col min="12" max="13" width="8" style="2"/>
    <col min="14" max="14" width="10" style="2" customWidth="1"/>
    <col min="15" max="16384" width="8" style="2"/>
  </cols>
  <sheetData>
    <row r="1" spans="1:11" s="1" customFormat="1" ht="24" customHeight="1" x14ac:dyDescent="0.2">
      <c r="A1" s="340"/>
      <c r="B1" s="234"/>
      <c r="C1" s="706"/>
      <c r="D1" s="706"/>
      <c r="E1" s="370" t="s">
        <v>247</v>
      </c>
      <c r="F1" s="277" t="s">
        <v>248</v>
      </c>
      <c r="G1" s="571" t="s">
        <v>0</v>
      </c>
      <c r="H1" s="572"/>
      <c r="I1" s="572"/>
      <c r="J1" s="572"/>
      <c r="K1" s="573"/>
    </row>
    <row r="2" spans="1:11" ht="24.75" customHeight="1" x14ac:dyDescent="0.25">
      <c r="A2" s="100"/>
      <c r="B2" s="580" t="s">
        <v>1</v>
      </c>
      <c r="C2" s="581"/>
      <c r="D2" s="581"/>
      <c r="E2" s="581"/>
      <c r="F2" s="582"/>
      <c r="G2" s="574"/>
      <c r="H2" s="575"/>
      <c r="I2" s="575"/>
      <c r="J2" s="575"/>
      <c r="K2" s="576"/>
    </row>
    <row r="3" spans="1:11" ht="28.5" customHeight="1" x14ac:dyDescent="0.25">
      <c r="A3" s="100"/>
      <c r="B3" s="235" t="s">
        <v>2</v>
      </c>
      <c r="C3" s="583"/>
      <c r="D3" s="584"/>
      <c r="E3" s="584"/>
      <c r="F3" s="585"/>
      <c r="G3" s="577"/>
      <c r="H3" s="578"/>
      <c r="I3" s="578"/>
      <c r="J3" s="578"/>
      <c r="K3" s="579"/>
    </row>
    <row r="4" spans="1:11" ht="15.75" hidden="1" customHeight="1" x14ac:dyDescent="0.25">
      <c r="B4" s="3"/>
      <c r="C4" s="4"/>
      <c r="D4" s="4"/>
      <c r="E4" s="4"/>
      <c r="F4" s="5"/>
      <c r="G4" s="586"/>
      <c r="H4" s="587"/>
      <c r="I4" s="587"/>
      <c r="J4" s="587"/>
      <c r="K4" s="588"/>
    </row>
    <row r="5" spans="1:11" ht="15.75" customHeight="1" x14ac:dyDescent="0.25">
      <c r="A5" s="100"/>
      <c r="B5" s="608" t="s">
        <v>3</v>
      </c>
      <c r="C5" s="609"/>
      <c r="D5" s="609"/>
      <c r="E5" s="609"/>
      <c r="F5" s="609"/>
      <c r="G5" s="609"/>
      <c r="H5" s="609"/>
      <c r="I5" s="609"/>
      <c r="J5" s="609"/>
      <c r="K5" s="610"/>
    </row>
    <row r="6" spans="1:11" ht="84.75" customHeight="1" x14ac:dyDescent="0.25">
      <c r="A6" s="100"/>
      <c r="B6" s="599" t="s">
        <v>243</v>
      </c>
      <c r="C6" s="600"/>
      <c r="D6" s="600"/>
      <c r="E6" s="600"/>
      <c r="F6" s="600"/>
      <c r="G6" s="600"/>
      <c r="H6" s="600"/>
      <c r="I6" s="600"/>
      <c r="J6" s="600"/>
      <c r="K6" s="601"/>
    </row>
    <row r="7" spans="1:11" ht="55.5" customHeight="1" x14ac:dyDescent="0.25">
      <c r="A7" s="100"/>
      <c r="B7" s="602" t="s">
        <v>4</v>
      </c>
      <c r="C7" s="603"/>
      <c r="D7" s="603"/>
      <c r="E7" s="603"/>
      <c r="F7" s="603"/>
      <c r="G7" s="603"/>
      <c r="H7" s="603"/>
      <c r="I7" s="603"/>
      <c r="J7" s="603"/>
      <c r="K7" s="604"/>
    </row>
    <row r="8" spans="1:11" ht="108.75" customHeight="1" x14ac:dyDescent="0.25">
      <c r="A8" s="100"/>
      <c r="B8" s="605" t="s">
        <v>5</v>
      </c>
      <c r="C8" s="606"/>
      <c r="D8" s="606"/>
      <c r="E8" s="606"/>
      <c r="F8" s="606"/>
      <c r="G8" s="606"/>
      <c r="H8" s="606"/>
      <c r="I8" s="606"/>
      <c r="J8" s="606"/>
      <c r="K8" s="607"/>
    </row>
    <row r="9" spans="1:11" ht="12.75" customHeight="1" x14ac:dyDescent="0.25">
      <c r="A9" s="100"/>
      <c r="B9" s="589" t="s">
        <v>6</v>
      </c>
      <c r="C9" s="547"/>
      <c r="D9" s="6"/>
      <c r="E9" s="592" t="s">
        <v>7</v>
      </c>
      <c r="F9" s="593"/>
      <c r="G9" s="589" t="s">
        <v>8</v>
      </c>
      <c r="H9" s="547"/>
      <c r="I9" s="6"/>
      <c r="J9" s="589" t="s">
        <v>9</v>
      </c>
      <c r="K9" s="596"/>
    </row>
    <row r="10" spans="1:11" ht="12.75" customHeight="1" x14ac:dyDescent="0.25">
      <c r="A10" s="100"/>
      <c r="B10" s="590"/>
      <c r="C10" s="591"/>
      <c r="D10" s="7"/>
      <c r="E10" s="594"/>
      <c r="F10" s="595"/>
      <c r="G10" s="590"/>
      <c r="H10" s="591"/>
      <c r="I10" s="7"/>
      <c r="J10" s="597"/>
      <c r="K10" s="598"/>
    </row>
    <row r="11" spans="1:11" ht="20.25" customHeight="1" x14ac:dyDescent="0.25">
      <c r="A11" s="100"/>
      <c r="B11" s="611"/>
      <c r="C11" s="612"/>
      <c r="D11" s="7"/>
      <c r="E11" s="613" t="s">
        <v>10</v>
      </c>
      <c r="F11" s="614"/>
      <c r="G11" s="613"/>
      <c r="H11" s="614"/>
      <c r="I11" s="7"/>
      <c r="J11" s="613"/>
      <c r="K11" s="614"/>
    </row>
    <row r="12" spans="1:11" ht="9.75" customHeight="1" x14ac:dyDescent="0.25">
      <c r="A12" s="100"/>
      <c r="B12" s="239"/>
      <c r="C12" s="240"/>
      <c r="D12" s="240"/>
      <c r="E12" s="240"/>
      <c r="F12" s="240"/>
      <c r="G12" s="240"/>
      <c r="H12" s="240"/>
      <c r="I12" s="240"/>
      <c r="J12" s="241"/>
      <c r="K12" s="242"/>
    </row>
    <row r="13" spans="1:11" ht="24.75" customHeight="1" x14ac:dyDescent="0.25">
      <c r="A13" s="100"/>
      <c r="B13" s="402" t="s">
        <v>11</v>
      </c>
      <c r="C13" s="403"/>
      <c r="D13" s="403"/>
      <c r="E13" s="403"/>
      <c r="F13" s="403"/>
      <c r="G13" s="403"/>
      <c r="H13" s="403"/>
      <c r="I13" s="403"/>
      <c r="J13" s="403"/>
      <c r="K13" s="243"/>
    </row>
    <row r="14" spans="1:11" ht="16.5" customHeight="1" x14ac:dyDescent="0.25">
      <c r="A14" s="100"/>
      <c r="B14" s="630" t="s">
        <v>12</v>
      </c>
      <c r="C14" s="630"/>
      <c r="D14" s="630"/>
      <c r="E14" s="630"/>
      <c r="F14" s="630"/>
      <c r="G14" s="630" t="s">
        <v>13</v>
      </c>
      <c r="H14" s="630"/>
      <c r="I14" s="630"/>
      <c r="J14" s="630"/>
      <c r="K14" s="630"/>
    </row>
    <row r="15" spans="1:11" ht="16.5" customHeight="1" x14ac:dyDescent="0.25">
      <c r="A15" s="100"/>
      <c r="B15" s="548"/>
      <c r="C15" s="548"/>
      <c r="D15" s="548"/>
      <c r="E15" s="548"/>
      <c r="F15" s="548"/>
      <c r="G15" s="549" t="str">
        <f>IF(B15&gt;0,B15-55,"")</f>
        <v/>
      </c>
      <c r="H15" s="549"/>
      <c r="I15" s="549"/>
      <c r="J15" s="549"/>
      <c r="K15" s="549"/>
    </row>
    <row r="16" spans="1:11" ht="16.5" customHeight="1" x14ac:dyDescent="0.25">
      <c r="A16" s="100"/>
      <c r="B16" s="457" t="s">
        <v>14</v>
      </c>
      <c r="C16" s="550"/>
      <c r="D16" s="550"/>
      <c r="E16" s="550"/>
      <c r="F16" s="550"/>
      <c r="G16" s="550"/>
      <c r="H16" s="550"/>
      <c r="I16" s="550"/>
      <c r="J16" s="551"/>
      <c r="K16" s="552"/>
    </row>
    <row r="17" spans="1:11" ht="16.5" customHeight="1" x14ac:dyDescent="0.25">
      <c r="A17" s="100"/>
      <c r="B17" s="553"/>
      <c r="C17" s="554"/>
      <c r="D17" s="554"/>
      <c r="E17" s="554"/>
      <c r="F17" s="554"/>
      <c r="G17" s="554"/>
      <c r="H17" s="554"/>
      <c r="I17" s="554"/>
      <c r="J17" s="555"/>
      <c r="K17" s="556"/>
    </row>
    <row r="18" spans="1:11" ht="9.75" customHeight="1" x14ac:dyDescent="0.25">
      <c r="A18" s="100"/>
      <c r="B18" s="244"/>
      <c r="C18" s="245"/>
      <c r="D18" s="245"/>
      <c r="E18" s="245"/>
      <c r="F18" s="245"/>
      <c r="G18" s="245"/>
      <c r="H18" s="245"/>
      <c r="I18" s="245"/>
      <c r="J18" s="246"/>
      <c r="K18" s="247"/>
    </row>
    <row r="19" spans="1:11" ht="24.75" customHeight="1" x14ac:dyDescent="0.25">
      <c r="A19" s="100"/>
      <c r="B19" s="402" t="s">
        <v>15</v>
      </c>
      <c r="C19" s="403"/>
      <c r="D19" s="403"/>
      <c r="E19" s="403"/>
      <c r="F19" s="403"/>
      <c r="G19" s="403"/>
      <c r="H19" s="403"/>
      <c r="I19" s="403"/>
      <c r="J19" s="403"/>
      <c r="K19" s="243"/>
    </row>
    <row r="20" spans="1:11" x14ac:dyDescent="0.25">
      <c r="A20" s="100"/>
      <c r="B20" s="557" t="s">
        <v>16</v>
      </c>
      <c r="C20" s="558"/>
      <c r="D20" s="558"/>
      <c r="E20" s="558"/>
      <c r="F20" s="559"/>
      <c r="G20" s="557" t="s">
        <v>17</v>
      </c>
      <c r="H20" s="558"/>
      <c r="I20" s="558"/>
      <c r="J20" s="560"/>
      <c r="K20" s="561"/>
    </row>
    <row r="21" spans="1:11" ht="19.5" customHeight="1" x14ac:dyDescent="0.25">
      <c r="A21" s="100"/>
      <c r="B21" s="8" t="s">
        <v>18</v>
      </c>
      <c r="C21" s="502"/>
      <c r="D21" s="503"/>
      <c r="E21" s="504"/>
      <c r="F21" s="505"/>
      <c r="G21" s="9" t="s">
        <v>18</v>
      </c>
      <c r="H21" s="502"/>
      <c r="I21" s="503"/>
      <c r="J21" s="504"/>
      <c r="K21" s="505"/>
    </row>
    <row r="22" spans="1:11" ht="19.5" customHeight="1" x14ac:dyDescent="0.25">
      <c r="A22" s="100"/>
      <c r="B22" s="8" t="s">
        <v>19</v>
      </c>
      <c r="C22" s="506"/>
      <c r="D22" s="507"/>
      <c r="E22" s="507"/>
      <c r="F22" s="508"/>
      <c r="G22" s="8" t="s">
        <v>19</v>
      </c>
      <c r="H22" s="509"/>
      <c r="I22" s="510"/>
      <c r="J22" s="510"/>
      <c r="K22" s="511"/>
    </row>
    <row r="23" spans="1:11" ht="20.25" customHeight="1" x14ac:dyDescent="0.25">
      <c r="A23" s="100"/>
      <c r="B23" s="8" t="s">
        <v>20</v>
      </c>
      <c r="C23" s="512"/>
      <c r="D23" s="513"/>
      <c r="E23" s="514"/>
      <c r="F23" s="515"/>
      <c r="G23" s="10" t="s">
        <v>20</v>
      </c>
      <c r="H23" s="512"/>
      <c r="I23" s="513"/>
      <c r="J23" s="514"/>
      <c r="K23" s="515"/>
    </row>
    <row r="24" spans="1:11" ht="27" customHeight="1" x14ac:dyDescent="0.25">
      <c r="A24" s="100"/>
      <c r="B24" s="11" t="s">
        <v>21</v>
      </c>
      <c r="C24" s="495"/>
      <c r="D24" s="718"/>
      <c r="E24" s="718"/>
      <c r="F24" s="496"/>
      <c r="G24" s="295" t="str">
        <f>IF(C24=0,IF(K56&gt;0,"Husk at indberette dato for barnets fødsel/modtagelse af barnet",""),"")</f>
        <v/>
      </c>
      <c r="H24" s="296"/>
      <c r="I24" s="296"/>
      <c r="J24" s="296"/>
      <c r="K24" s="297"/>
    </row>
    <row r="25" spans="1:11" x14ac:dyDescent="0.25">
      <c r="A25" s="100"/>
      <c r="B25" s="457" t="s">
        <v>22</v>
      </c>
      <c r="C25" s="620"/>
      <c r="D25" s="620"/>
      <c r="E25" s="620"/>
      <c r="F25" s="620"/>
      <c r="G25" s="620"/>
      <c r="H25" s="620"/>
      <c r="I25" s="620"/>
      <c r="J25" s="719"/>
      <c r="K25" s="720"/>
    </row>
    <row r="26" spans="1:11" ht="18.75" customHeight="1" x14ac:dyDescent="0.25">
      <c r="A26" s="100"/>
      <c r="B26" s="553"/>
      <c r="C26" s="554"/>
      <c r="D26" s="554"/>
      <c r="E26" s="554"/>
      <c r="F26" s="554"/>
      <c r="G26" s="554"/>
      <c r="H26" s="554"/>
      <c r="I26" s="554"/>
      <c r="J26" s="555"/>
      <c r="K26" s="556"/>
    </row>
    <row r="27" spans="1:11" ht="9.75" customHeight="1" x14ac:dyDescent="0.25">
      <c r="A27" s="100"/>
      <c r="B27" s="248"/>
      <c r="C27" s="249"/>
      <c r="D27" s="249"/>
      <c r="E27" s="249"/>
      <c r="F27" s="249"/>
      <c r="G27" s="249"/>
      <c r="H27" s="249"/>
      <c r="I27" s="249"/>
      <c r="J27" s="249"/>
      <c r="K27" s="242"/>
    </row>
    <row r="28" spans="1:11" ht="25.5" customHeight="1" x14ac:dyDescent="0.25">
      <c r="A28" s="100"/>
      <c r="B28" s="402" t="s">
        <v>23</v>
      </c>
      <c r="C28" s="471"/>
      <c r="D28" s="471"/>
      <c r="E28" s="471"/>
      <c r="F28" s="471"/>
      <c r="G28" s="693"/>
      <c r="H28" s="693"/>
      <c r="I28" s="693"/>
      <c r="J28" s="693"/>
      <c r="K28" s="694"/>
    </row>
    <row r="29" spans="1:11" ht="36.75" customHeight="1" x14ac:dyDescent="0.25">
      <c r="A29" s="100"/>
      <c r="B29" s="615" t="s">
        <v>24</v>
      </c>
      <c r="C29" s="616"/>
      <c r="D29" s="616"/>
      <c r="E29" s="616"/>
      <c r="F29" s="616"/>
      <c r="G29" s="616"/>
      <c r="H29" s="616"/>
      <c r="I29" s="616"/>
      <c r="J29" s="616"/>
      <c r="K29" s="616"/>
    </row>
    <row r="30" spans="1:11" ht="18.75" customHeight="1" x14ac:dyDescent="0.25">
      <c r="A30" s="100"/>
      <c r="B30" s="176"/>
      <c r="C30" s="177"/>
      <c r="D30" s="178" t="s">
        <v>25</v>
      </c>
      <c r="E30" s="276" t="s">
        <v>16</v>
      </c>
      <c r="F30" s="276" t="s">
        <v>26</v>
      </c>
      <c r="G30" s="177"/>
      <c r="H30" s="173"/>
      <c r="I30" s="173"/>
      <c r="J30" s="173"/>
      <c r="K30" s="202"/>
    </row>
    <row r="31" spans="1:11" ht="18.75" customHeight="1" x14ac:dyDescent="0.25">
      <c r="A31" s="100"/>
      <c r="B31" s="176" t="s">
        <v>27</v>
      </c>
      <c r="C31" s="177"/>
      <c r="D31" s="177"/>
      <c r="E31" s="299">
        <v>24</v>
      </c>
      <c r="F31" s="299">
        <v>24</v>
      </c>
      <c r="G31" s="177"/>
      <c r="H31" s="617"/>
      <c r="I31" s="617"/>
      <c r="J31" s="617"/>
      <c r="K31" s="618"/>
    </row>
    <row r="32" spans="1:11" ht="18.600000000000001" customHeight="1" x14ac:dyDescent="0.25">
      <c r="A32" s="100"/>
      <c r="B32" s="176" t="s">
        <v>28</v>
      </c>
      <c r="C32" s="177"/>
      <c r="D32" s="177"/>
      <c r="E32" s="293"/>
      <c r="F32" s="298">
        <f>E32*-1</f>
        <v>0</v>
      </c>
      <c r="G32" s="177"/>
      <c r="H32" s="617" t="s">
        <v>29</v>
      </c>
      <c r="I32" s="617"/>
      <c r="J32" s="617"/>
      <c r="K32" s="618"/>
    </row>
    <row r="33" spans="1:13" ht="18.75" customHeight="1" thickBot="1" x14ac:dyDescent="0.3">
      <c r="A33" s="100"/>
      <c r="B33" s="176" t="s">
        <v>30</v>
      </c>
      <c r="C33" s="177"/>
      <c r="D33" s="177"/>
      <c r="E33" s="298">
        <f>F33*-1</f>
        <v>0</v>
      </c>
      <c r="F33" s="293"/>
      <c r="G33" s="177"/>
      <c r="H33" s="617"/>
      <c r="I33" s="617"/>
      <c r="J33" s="617"/>
      <c r="K33" s="618"/>
    </row>
    <row r="34" spans="1:13" ht="18.75" customHeight="1" thickBot="1" x14ac:dyDescent="0.3">
      <c r="A34" s="100"/>
      <c r="B34" s="176" t="s">
        <v>31</v>
      </c>
      <c r="C34" s="177"/>
      <c r="D34" s="177"/>
      <c r="E34" s="305">
        <f>E31+E32+E33</f>
        <v>24</v>
      </c>
      <c r="F34" s="331">
        <f>F31+F32+F33</f>
        <v>24</v>
      </c>
      <c r="G34" s="177"/>
      <c r="H34" s="177"/>
      <c r="I34" s="177"/>
      <c r="J34" s="177"/>
      <c r="K34" s="203"/>
    </row>
    <row r="35" spans="1:13" ht="18.75" customHeight="1" x14ac:dyDescent="0.25">
      <c r="A35" s="100"/>
      <c r="B35" s="292" t="str">
        <f>IF(AND(F37="x",E37="x"),"Der kan kun være x i et af felterne herunder!","")</f>
        <v/>
      </c>
      <c r="C35" s="177"/>
      <c r="D35" s="177"/>
      <c r="E35" s="211"/>
      <c r="F35" s="211"/>
      <c r="G35" s="177"/>
      <c r="H35" s="622" t="s">
        <v>244</v>
      </c>
      <c r="I35" s="622"/>
      <c r="J35" s="622"/>
      <c r="K35" s="623"/>
    </row>
    <row r="36" spans="1:13" ht="11.25" customHeight="1" x14ac:dyDescent="0.25">
      <c r="A36" s="100"/>
      <c r="B36" s="176"/>
      <c r="C36" s="177"/>
      <c r="D36" s="177"/>
      <c r="E36" s="211" t="s">
        <v>32</v>
      </c>
      <c r="F36" s="211" t="s">
        <v>33</v>
      </c>
      <c r="G36" s="177"/>
      <c r="H36" s="622"/>
      <c r="I36" s="622"/>
      <c r="J36" s="622"/>
      <c r="K36" s="623"/>
    </row>
    <row r="37" spans="1:13" ht="18.600000000000001" customHeight="1" x14ac:dyDescent="0.25">
      <c r="A37" s="100"/>
      <c r="B37" s="473" t="s">
        <v>34</v>
      </c>
      <c r="C37" s="474"/>
      <c r="D37" s="474"/>
      <c r="E37" s="46"/>
      <c r="F37" s="46" t="s">
        <v>10</v>
      </c>
      <c r="G37" s="177"/>
      <c r="H37" s="622"/>
      <c r="I37" s="622"/>
      <c r="J37" s="622"/>
      <c r="K37" s="623"/>
    </row>
    <row r="38" spans="1:13" ht="6.75" customHeight="1" x14ac:dyDescent="0.25">
      <c r="A38" s="100"/>
      <c r="B38" s="278"/>
      <c r="C38" s="279"/>
      <c r="D38" s="279"/>
      <c r="E38" s="289"/>
      <c r="F38" s="289"/>
      <c r="G38" s="289"/>
      <c r="H38" s="289"/>
      <c r="I38" s="289"/>
      <c r="J38" s="177"/>
      <c r="K38" s="203"/>
    </row>
    <row r="39" spans="1:13" ht="18" customHeight="1" x14ac:dyDescent="0.25">
      <c r="A39" s="100"/>
      <c r="B39" s="473" t="s">
        <v>35</v>
      </c>
      <c r="C39" s="474"/>
      <c r="D39" s="474"/>
      <c r="E39" s="474"/>
      <c r="F39" s="474"/>
      <c r="G39" s="474"/>
      <c r="H39" s="474"/>
      <c r="I39" s="290"/>
      <c r="J39" s="290"/>
      <c r="K39" s="291"/>
    </row>
    <row r="40" spans="1:13" ht="19.149999999999999" customHeight="1" x14ac:dyDescent="0.25">
      <c r="A40" s="100"/>
      <c r="B40" s="619" t="s">
        <v>28</v>
      </c>
      <c r="C40" s="620"/>
      <c r="D40" s="620"/>
      <c r="E40" s="293"/>
      <c r="F40" s="298">
        <f>E40*-1</f>
        <v>0</v>
      </c>
      <c r="G40" s="624" t="str">
        <f>IF(AND(F37="x",E40&gt;0),"Husk at sætte x-markering for at partner er Selvstændig, stud., eller ledig","")</f>
        <v/>
      </c>
      <c r="H40" s="625"/>
      <c r="I40" s="625"/>
      <c r="J40" s="625"/>
      <c r="K40" s="626"/>
      <c r="M40" s="353"/>
    </row>
    <row r="41" spans="1:13" ht="19.149999999999999" customHeight="1" thickBot="1" x14ac:dyDescent="0.3">
      <c r="A41" s="100"/>
      <c r="B41" s="176" t="s">
        <v>30</v>
      </c>
      <c r="C41" s="279"/>
      <c r="D41" s="279"/>
      <c r="E41" s="299">
        <f>F41*-1</f>
        <v>0</v>
      </c>
      <c r="F41" s="293"/>
      <c r="G41" s="627" t="str">
        <f>IF(AND(F37="x",F41&gt;0),"Husk at sætte x-markering for at partner er Selvstændig, stud., eller ledig","")</f>
        <v/>
      </c>
      <c r="H41" s="628"/>
      <c r="I41" s="628"/>
      <c r="J41" s="628"/>
      <c r="K41" s="629"/>
    </row>
    <row r="42" spans="1:13" ht="18" customHeight="1" thickBot="1" x14ac:dyDescent="0.3">
      <c r="A42" s="100"/>
      <c r="B42" s="473" t="s">
        <v>240</v>
      </c>
      <c r="C42" s="474"/>
      <c r="D42" s="621"/>
      <c r="E42" s="337">
        <f>E34+E40+E41</f>
        <v>24</v>
      </c>
      <c r="F42" s="331">
        <f>F34+F40+F41</f>
        <v>24</v>
      </c>
      <c r="G42" s="177"/>
      <c r="H42" s="376" t="str">
        <f>IF((E32+E40&gt;22),"Der kan max. overdrages 22 uger i alt","")</f>
        <v/>
      </c>
      <c r="I42" s="376"/>
      <c r="J42" s="376"/>
      <c r="K42" s="355"/>
    </row>
    <row r="43" spans="1:13" ht="15.6" customHeight="1" x14ac:dyDescent="0.25">
      <c r="A43" s="100"/>
      <c r="B43" s="278"/>
      <c r="C43" s="279"/>
      <c r="D43" s="279"/>
      <c r="E43" s="211"/>
      <c r="F43" s="211"/>
      <c r="G43" s="177"/>
      <c r="H43" s="376" t="str">
        <f>IF((F33+F41&gt;22),"Der kan max. overdrages 22 uger i alt","")</f>
        <v/>
      </c>
      <c r="I43" s="376"/>
      <c r="J43" s="376"/>
      <c r="K43" s="203"/>
    </row>
    <row r="44" spans="1:13" ht="9" customHeight="1" x14ac:dyDescent="0.25">
      <c r="A44" s="100"/>
      <c r="B44" s="180" t="s">
        <v>36</v>
      </c>
      <c r="C44" s="181"/>
      <c r="D44" s="181">
        <f>E34+F34</f>
        <v>48</v>
      </c>
      <c r="E44" s="179" t="str">
        <f>IF(D44&lt;48,"Der er indberettet mindre end 48 ugers dagpengeret tilsammen - Er det korrekt indberettet?","")</f>
        <v/>
      </c>
      <c r="F44" s="177"/>
      <c r="G44" s="177"/>
      <c r="H44" s="174"/>
      <c r="I44" s="174"/>
      <c r="J44" s="175"/>
      <c r="K44" s="204"/>
    </row>
    <row r="45" spans="1:13" ht="9.75" customHeight="1" x14ac:dyDescent="0.25">
      <c r="A45" s="100"/>
      <c r="B45" s="248"/>
      <c r="C45" s="249"/>
      <c r="D45" s="249"/>
      <c r="E45" s="249"/>
      <c r="F45" s="249"/>
      <c r="G45" s="249"/>
      <c r="H45" s="249"/>
      <c r="I45" s="249"/>
      <c r="J45" s="249"/>
      <c r="K45" s="242"/>
    </row>
    <row r="46" spans="1:13" ht="25.5" customHeight="1" x14ac:dyDescent="0.25">
      <c r="A46" s="100"/>
      <c r="B46" s="285" t="s">
        <v>37</v>
      </c>
      <c r="C46" s="286"/>
      <c r="D46" s="286"/>
      <c r="E46" s="286"/>
      <c r="F46" s="286"/>
      <c r="G46" s="250"/>
      <c r="H46" s="250"/>
      <c r="I46" s="250"/>
      <c r="J46" s="250"/>
      <c r="K46" s="243"/>
    </row>
    <row r="47" spans="1:13" ht="24.75" customHeight="1" x14ac:dyDescent="0.25">
      <c r="A47" s="100"/>
      <c r="B47" s="486" t="s">
        <v>38</v>
      </c>
      <c r="C47" s="686"/>
      <c r="D47" s="686"/>
      <c r="E47" s="686"/>
      <c r="F47" s="634"/>
      <c r="G47" s="486" t="s">
        <v>39</v>
      </c>
      <c r="H47" s="686"/>
      <c r="I47" s="686"/>
      <c r="J47" s="686"/>
      <c r="K47" s="634"/>
    </row>
    <row r="48" spans="1:13" ht="39.75" customHeight="1" x14ac:dyDescent="0.25">
      <c r="A48" s="100"/>
      <c r="B48" s="721" t="s">
        <v>40</v>
      </c>
      <c r="C48" s="707"/>
      <c r="D48" s="707"/>
      <c r="E48" s="707"/>
      <c r="F48" s="722"/>
      <c r="G48" s="721" t="s">
        <v>41</v>
      </c>
      <c r="H48" s="707"/>
      <c r="I48" s="707"/>
      <c r="J48" s="707"/>
      <c r="K48" s="722"/>
    </row>
    <row r="49" spans="1:13" ht="39.75" customHeight="1" x14ac:dyDescent="0.25">
      <c r="A49" s="100"/>
      <c r="B49" s="14" t="s">
        <v>42</v>
      </c>
      <c r="C49" s="15" t="s">
        <v>43</v>
      </c>
      <c r="D49" s="15"/>
      <c r="E49" s="15" t="s">
        <v>44</v>
      </c>
      <c r="F49" s="16" t="s">
        <v>45</v>
      </c>
      <c r="G49" s="15" t="s">
        <v>46</v>
      </c>
      <c r="H49" s="15" t="s">
        <v>46</v>
      </c>
      <c r="I49" s="15" t="s">
        <v>46</v>
      </c>
      <c r="J49" s="15" t="s">
        <v>46</v>
      </c>
      <c r="K49" s="14" t="s">
        <v>45</v>
      </c>
    </row>
    <row r="50" spans="1:13" ht="19.5" customHeight="1" x14ac:dyDescent="0.25">
      <c r="A50" s="100"/>
      <c r="B50" s="17"/>
      <c r="C50" s="300">
        <f>IF(NOT(ISBLANK(C24)),C24+1,0)</f>
        <v>0</v>
      </c>
      <c r="D50" s="307">
        <f>IF((B50*7)+C50-1&gt;0,(B50*7)+C50-1,0)</f>
        <v>0</v>
      </c>
      <c r="E50" s="301" t="str">
        <f>IF(AND(B50&gt;0,C50&gt;0),D50,"")</f>
        <v/>
      </c>
      <c r="F50" s="302">
        <f>IF(D50&lt;&gt;0,D50-C50+1,0)</f>
        <v>0</v>
      </c>
      <c r="G50" s="20"/>
      <c r="H50" s="20"/>
      <c r="I50" s="20"/>
      <c r="J50" s="20"/>
      <c r="K50" s="303">
        <f>SUM(B54:E54)</f>
        <v>0</v>
      </c>
    </row>
    <row r="51" spans="1:13" ht="19.5" customHeight="1" x14ac:dyDescent="0.25">
      <c r="A51" s="100"/>
      <c r="B51" s="562"/>
      <c r="C51" s="563"/>
      <c r="D51" s="563"/>
      <c r="E51" s="563"/>
      <c r="F51" s="564"/>
      <c r="G51" s="20"/>
      <c r="H51" s="20"/>
      <c r="I51" s="20"/>
      <c r="J51" s="20"/>
      <c r="K51" s="303">
        <f t="shared" ref="K51:K52" si="0">SUM(B55:E55)</f>
        <v>0</v>
      </c>
    </row>
    <row r="52" spans="1:13" ht="19.5" customHeight="1" x14ac:dyDescent="0.25">
      <c r="A52" s="100"/>
      <c r="B52" s="565"/>
      <c r="C52" s="566"/>
      <c r="D52" s="566"/>
      <c r="E52" s="566"/>
      <c r="F52" s="567"/>
      <c r="G52" s="20"/>
      <c r="H52" s="20"/>
      <c r="I52" s="18"/>
      <c r="J52" s="18"/>
      <c r="K52" s="303">
        <f t="shared" si="0"/>
        <v>0</v>
      </c>
    </row>
    <row r="53" spans="1:13" ht="39" customHeight="1" x14ac:dyDescent="0.25">
      <c r="A53" s="100"/>
      <c r="B53" s="568"/>
      <c r="C53" s="569"/>
      <c r="D53" s="569"/>
      <c r="E53" s="569"/>
      <c r="F53" s="570"/>
      <c r="G53" s="21" t="s">
        <v>47</v>
      </c>
      <c r="H53" s="15" t="s">
        <v>48</v>
      </c>
      <c r="I53" s="15"/>
      <c r="J53" s="15" t="s">
        <v>49</v>
      </c>
      <c r="K53" s="14" t="s">
        <v>45</v>
      </c>
    </row>
    <row r="54" spans="1:13" ht="19.5" customHeight="1" x14ac:dyDescent="0.25">
      <c r="A54" s="100"/>
      <c r="B54" s="104">
        <f>IF(G50&lt;&gt;0,1,0)</f>
        <v>0</v>
      </c>
      <c r="C54" s="105">
        <f>IF(H50&lt;&gt;0,1,0)</f>
        <v>0</v>
      </c>
      <c r="D54" s="105">
        <f>IF(I50&lt;&gt;0,1,0)</f>
        <v>0</v>
      </c>
      <c r="E54" s="105">
        <f>IF(J50&lt;&gt;0,1,0)</f>
        <v>0</v>
      </c>
      <c r="F54" s="106"/>
      <c r="G54" s="22"/>
      <c r="H54" s="20"/>
      <c r="I54" s="19">
        <f t="shared" ref="I54:I55" si="1">(G54*7)-1+H54</f>
        <v>-1</v>
      </c>
      <c r="J54" s="18" t="str">
        <f>IF(AND(G54&gt;0,H54&gt;0),I54+K70,"")</f>
        <v/>
      </c>
      <c r="K54" s="303">
        <f t="shared" ref="K54:K55" si="2">IF(I54&lt;&gt;0,I54-H54+1,0)</f>
        <v>0</v>
      </c>
      <c r="M54" s="353"/>
    </row>
    <row r="55" spans="1:13" ht="20.25" customHeight="1" x14ac:dyDescent="0.25">
      <c r="A55" s="100"/>
      <c r="B55" s="104">
        <f>IF(G51&lt;&gt;0,1,0)</f>
        <v>0</v>
      </c>
      <c r="C55" s="105">
        <f t="shared" ref="C55:E56" si="3">IF(H51&lt;&gt;0,1,0)</f>
        <v>0</v>
      </c>
      <c r="D55" s="105">
        <f t="shared" si="3"/>
        <v>0</v>
      </c>
      <c r="E55" s="105">
        <f t="shared" si="3"/>
        <v>0</v>
      </c>
      <c r="F55" s="106"/>
      <c r="G55" s="23"/>
      <c r="H55" s="20"/>
      <c r="I55" s="19">
        <f t="shared" si="1"/>
        <v>-1</v>
      </c>
      <c r="J55" s="18" t="str">
        <f>IF(AND(G55&gt;0,H55&gt;0),I55+K71,"")</f>
        <v/>
      </c>
      <c r="K55" s="303">
        <f t="shared" si="2"/>
        <v>0</v>
      </c>
    </row>
    <row r="56" spans="1:13" ht="19.5" customHeight="1" x14ac:dyDescent="0.25">
      <c r="A56" s="100"/>
      <c r="B56" s="104">
        <f>IF(G52&lt;&gt;0,1,0)</f>
        <v>0</v>
      </c>
      <c r="C56" s="105">
        <f t="shared" si="3"/>
        <v>0</v>
      </c>
      <c r="D56" s="105">
        <f t="shared" si="3"/>
        <v>0</v>
      </c>
      <c r="E56" s="105">
        <f t="shared" si="3"/>
        <v>0</v>
      </c>
      <c r="F56" s="380" t="str">
        <f>IF(C24=0,IF(K56&gt;0,"Husk at indb. dato for barnets fødsel/modt. barnet",""),"")</f>
        <v/>
      </c>
      <c r="G56" s="380"/>
      <c r="H56" s="380"/>
      <c r="I56" s="381"/>
      <c r="J56" s="112" t="s">
        <v>50</v>
      </c>
      <c r="K56" s="304">
        <f>K50+K51+K52+K54+K55</f>
        <v>0</v>
      </c>
    </row>
    <row r="57" spans="1:13" ht="19.5" customHeight="1" x14ac:dyDescent="0.25">
      <c r="A57" s="100"/>
      <c r="B57" s="341"/>
      <c r="C57" s="105"/>
      <c r="D57" s="105"/>
      <c r="E57" s="105"/>
      <c r="F57" s="115"/>
      <c r="G57" s="115"/>
      <c r="H57" s="115"/>
      <c r="I57" s="115"/>
      <c r="J57" s="287"/>
      <c r="K57" s="288" t="str">
        <f>IF(K56&gt;14,"Der er indberettet mere end 14 dage","")</f>
        <v/>
      </c>
    </row>
    <row r="58" spans="1:13" s="219" customFormat="1" ht="30" customHeight="1" x14ac:dyDescent="0.25">
      <c r="A58" s="338"/>
      <c r="B58" s="382" t="s">
        <v>51</v>
      </c>
      <c r="C58" s="383"/>
      <c r="D58" s="383"/>
      <c r="E58" s="383"/>
      <c r="F58" s="383"/>
      <c r="G58" s="383"/>
      <c r="H58" s="383"/>
      <c r="I58" s="383"/>
      <c r="J58" s="383"/>
      <c r="K58" s="384"/>
    </row>
    <row r="59" spans="1:13" ht="26.25" customHeight="1" x14ac:dyDescent="0.25">
      <c r="A59" s="100"/>
      <c r="B59" s="385" t="s">
        <v>52</v>
      </c>
      <c r="C59" s="386"/>
      <c r="D59" s="386"/>
      <c r="E59" s="386"/>
      <c r="F59" s="386"/>
      <c r="G59" s="386"/>
      <c r="H59" s="386"/>
      <c r="I59" s="386"/>
      <c r="J59" s="386"/>
      <c r="K59" s="387"/>
    </row>
    <row r="60" spans="1:13" ht="21" customHeight="1" x14ac:dyDescent="0.25">
      <c r="A60" s="100"/>
      <c r="B60" s="220"/>
      <c r="C60" s="221"/>
      <c r="D60" s="221"/>
      <c r="E60" s="349" t="s">
        <v>16</v>
      </c>
      <c r="F60" s="223"/>
      <c r="G60" s="224"/>
      <c r="H60" s="225"/>
      <c r="I60" s="225"/>
      <c r="J60" s="225"/>
      <c r="K60" s="226"/>
    </row>
    <row r="61" spans="1:13" ht="65.25" customHeight="1" x14ac:dyDescent="0.25">
      <c r="A61" s="100"/>
      <c r="B61" s="388" t="s">
        <v>53</v>
      </c>
      <c r="C61" s="389"/>
      <c r="D61" s="389"/>
      <c r="E61" s="389"/>
      <c r="F61" s="389"/>
      <c r="G61" s="389"/>
      <c r="H61" s="389"/>
      <c r="I61" s="389"/>
      <c r="J61" s="389"/>
      <c r="K61" s="390"/>
      <c r="L61" s="353"/>
    </row>
    <row r="62" spans="1:13" ht="19.5" customHeight="1" x14ac:dyDescent="0.25">
      <c r="A62" s="100"/>
      <c r="B62" s="227"/>
      <c r="C62" s="228"/>
      <c r="D62" s="228"/>
      <c r="E62" s="349" t="s">
        <v>16</v>
      </c>
      <c r="F62" s="348"/>
      <c r="G62" s="228"/>
      <c r="H62" s="228"/>
      <c r="I62" s="391" t="s">
        <v>26</v>
      </c>
      <c r="J62" s="392"/>
      <c r="K62" s="348"/>
      <c r="L62" s="353"/>
    </row>
    <row r="63" spans="1:13" ht="20.25" customHeight="1" x14ac:dyDescent="0.25">
      <c r="A63" s="100"/>
      <c r="B63" s="411" t="s">
        <v>54</v>
      </c>
      <c r="C63" s="412"/>
      <c r="D63" s="412"/>
      <c r="E63" s="413"/>
      <c r="F63" s="350" t="str">
        <f>IF(F50+F60+F62&gt;F50,F50+F60+F62,"")</f>
        <v/>
      </c>
      <c r="G63" s="411" t="s">
        <v>55</v>
      </c>
      <c r="H63" s="412"/>
      <c r="I63" s="412"/>
      <c r="J63" s="413"/>
      <c r="K63" s="351" t="str">
        <f>IF(K56+K62&gt;K56,K56+K62,"")</f>
        <v/>
      </c>
      <c r="L63" s="353"/>
    </row>
    <row r="64" spans="1:13" ht="19.5" customHeight="1" thickBot="1" x14ac:dyDescent="0.3">
      <c r="A64" s="100"/>
      <c r="B64" s="342"/>
      <c r="C64" s="105"/>
      <c r="D64" s="105"/>
      <c r="E64" s="105"/>
      <c r="F64" s="115"/>
      <c r="G64" s="115"/>
      <c r="H64" s="115"/>
      <c r="I64" s="115"/>
      <c r="J64" s="201"/>
      <c r="K64" s="107"/>
    </row>
    <row r="65" spans="1:15" ht="19.5" customHeight="1" thickBot="1" x14ac:dyDescent="0.3">
      <c r="A65" s="100"/>
      <c r="B65" s="398" t="s">
        <v>56</v>
      </c>
      <c r="C65" s="399"/>
      <c r="D65" s="352" t="str">
        <f>IF(B50&gt;0,E50+F60+F62,"")</f>
        <v/>
      </c>
      <c r="E65" s="420" t="s">
        <v>57</v>
      </c>
      <c r="F65" s="421"/>
      <c r="G65" s="400" t="s">
        <v>56</v>
      </c>
      <c r="H65" s="401"/>
      <c r="I65" s="352" t="str">
        <f>IF(K56&gt;0,MAX(G50,H50,I50,J50,G51,H51,I51,J51,G52,H52,J54,J55)+K62,"")</f>
        <v/>
      </c>
      <c r="J65" s="420" t="s">
        <v>57</v>
      </c>
      <c r="K65" s="422"/>
    </row>
    <row r="66" spans="1:15" ht="30.6" customHeight="1" thickBot="1" x14ac:dyDescent="0.3">
      <c r="A66" s="100"/>
      <c r="B66" s="428" t="s">
        <v>240</v>
      </c>
      <c r="C66" s="424"/>
      <c r="D66" s="305">
        <f>E42-B50</f>
        <v>24</v>
      </c>
      <c r="E66" s="420"/>
      <c r="F66" s="421"/>
      <c r="G66" s="428" t="s">
        <v>240</v>
      </c>
      <c r="H66" s="424"/>
      <c r="I66" s="306">
        <f>F42-(K56/7)</f>
        <v>24</v>
      </c>
      <c r="J66" s="207"/>
      <c r="K66" s="208"/>
      <c r="O66" s="372"/>
    </row>
    <row r="67" spans="1:15" ht="13.9" customHeight="1" x14ac:dyDescent="0.25">
      <c r="A67" s="100"/>
      <c r="B67" s="446" t="s">
        <v>58</v>
      </c>
      <c r="C67" s="447"/>
      <c r="D67" s="447"/>
      <c r="E67" s="447"/>
      <c r="F67" s="447"/>
      <c r="G67" s="447" t="s">
        <v>59</v>
      </c>
      <c r="H67" s="447"/>
      <c r="I67" s="447"/>
      <c r="J67" s="447"/>
      <c r="K67" s="422"/>
    </row>
    <row r="68" spans="1:15" ht="13.15" customHeight="1" x14ac:dyDescent="0.25">
      <c r="A68" s="100"/>
      <c r="B68" s="103"/>
      <c r="C68" s="102"/>
      <c r="D68" s="102"/>
      <c r="E68" s="102"/>
      <c r="F68" s="102"/>
      <c r="G68" s="198" t="str">
        <f>IF(K56&gt;14,"Kontrollér indberetning - Antal dage overstiger 14","")</f>
        <v/>
      </c>
      <c r="H68" s="199"/>
      <c r="I68" s="200"/>
      <c r="J68" s="201"/>
      <c r="K68" s="107"/>
    </row>
    <row r="69" spans="1:15" ht="15.75" customHeight="1" x14ac:dyDescent="0.25">
      <c r="A69" s="100"/>
      <c r="B69" s="248"/>
      <c r="C69" s="251"/>
      <c r="D69" s="251"/>
      <c r="E69" s="712" t="str">
        <f>IF(F74=0,"Husk at indberette antal ugers orlov - de første 10 uger","")</f>
        <v>Husk at indberette antal ugers orlov - de første 10 uger</v>
      </c>
      <c r="F69" s="712"/>
      <c r="G69" s="712"/>
      <c r="H69" s="712"/>
      <c r="I69" s="712"/>
      <c r="J69" s="249"/>
      <c r="K69" s="242"/>
    </row>
    <row r="70" spans="1:15" ht="24.75" customHeight="1" x14ac:dyDescent="0.25">
      <c r="A70" s="100"/>
      <c r="B70" s="402" t="s">
        <v>241</v>
      </c>
      <c r="C70" s="403"/>
      <c r="D70" s="403"/>
      <c r="E70" s="403"/>
      <c r="F70" s="403"/>
      <c r="G70" s="403"/>
      <c r="H70" s="403"/>
      <c r="I70" s="403"/>
      <c r="J70" s="403"/>
      <c r="K70" s="404"/>
    </row>
    <row r="71" spans="1:15" ht="15" customHeight="1" x14ac:dyDescent="0.25">
      <c r="A71" s="100"/>
      <c r="B71" s="405" t="s">
        <v>60</v>
      </c>
      <c r="C71" s="406"/>
      <c r="D71" s="406"/>
      <c r="E71" s="406"/>
      <c r="F71" s="407"/>
      <c r="G71" s="405" t="s">
        <v>61</v>
      </c>
      <c r="H71" s="707"/>
      <c r="I71" s="707"/>
      <c r="J71" s="707"/>
      <c r="K71" s="708"/>
    </row>
    <row r="72" spans="1:15" ht="66" customHeight="1" x14ac:dyDescent="0.25">
      <c r="A72" s="100"/>
      <c r="B72" s="408"/>
      <c r="C72" s="409"/>
      <c r="D72" s="409"/>
      <c r="E72" s="409"/>
      <c r="F72" s="410"/>
      <c r="G72" s="709"/>
      <c r="H72" s="710"/>
      <c r="I72" s="710"/>
      <c r="J72" s="710"/>
      <c r="K72" s="711"/>
    </row>
    <row r="73" spans="1:15" ht="39.75" customHeight="1" x14ac:dyDescent="0.25">
      <c r="A73" s="100"/>
      <c r="B73" s="14" t="s">
        <v>42</v>
      </c>
      <c r="C73" s="15" t="s">
        <v>43</v>
      </c>
      <c r="D73" s="15"/>
      <c r="E73" s="15" t="s">
        <v>44</v>
      </c>
      <c r="F73" s="16" t="s">
        <v>45</v>
      </c>
      <c r="G73" s="111" t="s">
        <v>42</v>
      </c>
      <c r="H73" s="15" t="s">
        <v>48</v>
      </c>
      <c r="I73" s="15"/>
      <c r="J73" s="15" t="s">
        <v>49</v>
      </c>
      <c r="K73" s="14" t="s">
        <v>45</v>
      </c>
    </row>
    <row r="74" spans="1:15" ht="19.5" customHeight="1" x14ac:dyDescent="0.25">
      <c r="A74" s="100"/>
      <c r="B74" s="17"/>
      <c r="C74" s="108"/>
      <c r="D74" s="307">
        <f>(B74*7)+C74-1</f>
        <v>-1</v>
      </c>
      <c r="E74" s="301" t="str">
        <f>IF(AND(B74&gt;0,C74&gt;0),D74,"")</f>
        <v/>
      </c>
      <c r="F74" s="302">
        <f>IF(D74&lt;&gt;0,D74-C74+1,0)</f>
        <v>0</v>
      </c>
      <c r="G74" s="22"/>
      <c r="H74" s="20"/>
      <c r="I74" s="307">
        <f t="shared" ref="I74:I76" si="4">(G74*7)-1+H74</f>
        <v>-1</v>
      </c>
      <c r="J74" s="300" t="str">
        <f>IF(AND(G74&gt;0,H74&gt;0),I74,"")</f>
        <v/>
      </c>
      <c r="K74" s="303">
        <f t="shared" ref="K74:K76" si="5">IF(I74&lt;&gt;0,I74-H74+1,0)</f>
        <v>0</v>
      </c>
      <c r="M74" s="213"/>
    </row>
    <row r="75" spans="1:15" ht="19.5" customHeight="1" x14ac:dyDescent="0.25">
      <c r="A75" s="100"/>
      <c r="B75" s="17"/>
      <c r="C75" s="108"/>
      <c r="D75" s="307">
        <f t="shared" ref="D75:D76" si="6">(B75*7)+C75-1</f>
        <v>-1</v>
      </c>
      <c r="E75" s="301" t="str">
        <f>IF(AND(B75&gt;0,C75&gt;0),D75,"")</f>
        <v/>
      </c>
      <c r="F75" s="302">
        <f t="shared" ref="F75:F76" si="7">IF(D75&lt;&gt;0,D75-C75+1,0)</f>
        <v>0</v>
      </c>
      <c r="G75" s="23"/>
      <c r="H75" s="20"/>
      <c r="I75" s="307">
        <f t="shared" si="4"/>
        <v>-1</v>
      </c>
      <c r="J75" s="300" t="str">
        <f>IF(AND(G75&gt;0,H75&gt;0),I75,"")</f>
        <v/>
      </c>
      <c r="K75" s="303">
        <f t="shared" si="5"/>
        <v>0</v>
      </c>
      <c r="M75" s="371"/>
    </row>
    <row r="76" spans="1:15" ht="19.5" customHeight="1" x14ac:dyDescent="0.25">
      <c r="A76" s="100"/>
      <c r="B76" s="17"/>
      <c r="C76" s="108"/>
      <c r="D76" s="307">
        <f t="shared" si="6"/>
        <v>-1</v>
      </c>
      <c r="E76" s="301" t="str">
        <f>IF(AND(B76&gt;0,C76&gt;0),D76,"")</f>
        <v/>
      </c>
      <c r="F76" s="302">
        <f t="shared" si="7"/>
        <v>0</v>
      </c>
      <c r="G76" s="17"/>
      <c r="H76" s="20"/>
      <c r="I76" s="307">
        <f t="shared" si="4"/>
        <v>-1</v>
      </c>
      <c r="J76" s="300" t="str">
        <f>IF(AND(G76&gt;0,H76&gt;0),I76,"")</f>
        <v/>
      </c>
      <c r="K76" s="303">
        <f t="shared" si="5"/>
        <v>0</v>
      </c>
    </row>
    <row r="77" spans="1:15" ht="18.75" customHeight="1" x14ac:dyDescent="0.25">
      <c r="A77" s="100"/>
      <c r="B77" s="113"/>
      <c r="C77" s="102"/>
      <c r="D77" s="102"/>
      <c r="E77" s="112" t="s">
        <v>50</v>
      </c>
      <c r="F77" s="303">
        <f>SUM(F74:F76)</f>
        <v>0</v>
      </c>
      <c r="G77" s="100"/>
      <c r="H77" s="100"/>
      <c r="I77" s="308"/>
      <c r="J77" s="309" t="s">
        <v>50</v>
      </c>
      <c r="K77" s="310">
        <f>SUM(K74:K76)</f>
        <v>0</v>
      </c>
    </row>
    <row r="78" spans="1:15" ht="19.5" hidden="1" customHeight="1" x14ac:dyDescent="0.25">
      <c r="A78" s="100"/>
      <c r="B78" s="113" t="str">
        <f t="shared" ref="B78:B80" si="8">IF(F78&gt;42,"Kontrollér indberetning - Antal dage overstiger 42","")</f>
        <v/>
      </c>
      <c r="C78" s="105"/>
      <c r="D78" s="105"/>
      <c r="E78" s="105"/>
      <c r="F78" s="106"/>
    </row>
    <row r="79" spans="1:15" ht="19.5" hidden="1" customHeight="1" x14ac:dyDescent="0.25">
      <c r="A79" s="100"/>
      <c r="B79" s="113" t="str">
        <f t="shared" si="8"/>
        <v/>
      </c>
      <c r="C79" s="105"/>
      <c r="D79" s="105"/>
      <c r="E79" s="105"/>
      <c r="F79" s="106"/>
    </row>
    <row r="80" spans="1:15" ht="19.5" hidden="1" customHeight="1" x14ac:dyDescent="0.25">
      <c r="A80" s="100"/>
      <c r="B80" s="113" t="str">
        <f t="shared" si="8"/>
        <v/>
      </c>
      <c r="C80" s="105"/>
      <c r="D80" s="105"/>
      <c r="E80" s="105"/>
      <c r="F80" s="380"/>
      <c r="G80" s="380"/>
      <c r="H80" s="380"/>
      <c r="I80" s="381"/>
    </row>
    <row r="81" spans="1:13" ht="30" customHeight="1" x14ac:dyDescent="0.25">
      <c r="A81" s="100"/>
      <c r="B81" s="715"/>
      <c r="C81" s="716"/>
      <c r="D81" s="716"/>
      <c r="E81" s="716"/>
      <c r="F81" s="717"/>
      <c r="G81" s="15" t="s">
        <v>46</v>
      </c>
      <c r="H81" s="15" t="s">
        <v>46</v>
      </c>
      <c r="I81" s="15" t="s">
        <v>46</v>
      </c>
      <c r="J81" s="15" t="s">
        <v>46</v>
      </c>
      <c r="K81" s="14" t="s">
        <v>45</v>
      </c>
    </row>
    <row r="82" spans="1:13" ht="19.5" customHeight="1" x14ac:dyDescent="0.25">
      <c r="A82" s="100"/>
      <c r="B82" s="104">
        <f t="shared" ref="B82:E83" si="9">IF(G82&lt;&gt;0,1,0)</f>
        <v>0</v>
      </c>
      <c r="C82" s="105">
        <f t="shared" si="9"/>
        <v>0</v>
      </c>
      <c r="D82" s="105">
        <f t="shared" si="9"/>
        <v>0</v>
      </c>
      <c r="E82" s="105">
        <f t="shared" si="9"/>
        <v>0</v>
      </c>
      <c r="F82" s="115"/>
      <c r="G82" s="116"/>
      <c r="H82" s="116"/>
      <c r="I82" s="116"/>
      <c r="J82" s="116"/>
      <c r="K82" s="311" t="str">
        <f>""</f>
        <v/>
      </c>
      <c r="M82" s="371"/>
    </row>
    <row r="83" spans="1:13" ht="19.5" customHeight="1" x14ac:dyDescent="0.25">
      <c r="A83" s="100"/>
      <c r="B83" s="104">
        <f t="shared" si="9"/>
        <v>0</v>
      </c>
      <c r="C83" s="105">
        <f t="shared" si="9"/>
        <v>0</v>
      </c>
      <c r="D83" s="105">
        <f t="shared" si="9"/>
        <v>0</v>
      </c>
      <c r="E83" s="105">
        <f t="shared" si="9"/>
        <v>0</v>
      </c>
      <c r="F83" s="115"/>
      <c r="G83" s="116"/>
      <c r="H83" s="116"/>
      <c r="I83" s="116"/>
      <c r="J83" s="116"/>
      <c r="K83" s="312">
        <f>SUM(B83:F83)+B82+C82+D82+E82+F82</f>
        <v>0</v>
      </c>
      <c r="L83" s="353"/>
      <c r="M83" s="371"/>
    </row>
    <row r="84" spans="1:13" ht="27" customHeight="1" x14ac:dyDescent="0.25">
      <c r="A84" s="100"/>
      <c r="B84" s="114" t="str">
        <f>IF(F77&gt;70,"Kontrollér indberetning - Antal uger overstiger 10","")</f>
        <v/>
      </c>
      <c r="C84" s="105"/>
      <c r="D84" s="105"/>
      <c r="E84" s="105"/>
      <c r="F84" s="105" t="str">
        <f>IF(K84&gt;49, "Kontrollér indberetning - antal uger overstiger 7","")</f>
        <v/>
      </c>
      <c r="G84" s="105"/>
      <c r="H84" s="315"/>
      <c r="I84" s="105"/>
      <c r="J84" s="112" t="s">
        <v>50</v>
      </c>
      <c r="K84" s="304">
        <f>SUM(K77,K82,K83)</f>
        <v>0</v>
      </c>
    </row>
    <row r="85" spans="1:13" ht="15" customHeight="1" x14ac:dyDescent="0.25">
      <c r="A85" s="100"/>
      <c r="B85" s="343" t="str">
        <f>IF(AND(1&lt;=B86+C86+D86+E86+F86+G86+H86+I86+B87+C87+D87+E87+F87+G87+H87+I87+B88+C88+D88+E88+F88+G88+H88+I88,K77&gt;0),"Kontrollér indberetning af enkeltstående datoer eller om der mangler indberetning","")</f>
        <v/>
      </c>
      <c r="C85" s="313"/>
      <c r="D85" s="313"/>
      <c r="E85" s="313"/>
      <c r="F85" s="313"/>
      <c r="G85" s="314"/>
      <c r="H85" s="315"/>
      <c r="I85" s="315"/>
      <c r="J85" s="316"/>
      <c r="K85" s="317"/>
    </row>
    <row r="86" spans="1:13" ht="5.25" customHeight="1" x14ac:dyDescent="0.25">
      <c r="A86" s="100"/>
      <c r="B86" s="344">
        <f>IF(AND(G82&gt;=H74,(G82&lt;=J74)),1,0)</f>
        <v>1</v>
      </c>
      <c r="C86" s="319">
        <f>IF(AND(H82&gt;=H74,(H82&lt;=J74)),1,0)</f>
        <v>1</v>
      </c>
      <c r="D86" s="319">
        <f>IF(AND(I82&gt;=H74,(I82&lt;=J74)),1,0)</f>
        <v>1</v>
      </c>
      <c r="E86" s="319">
        <f>IF(AND(J82&gt;=H74,(J82&lt;=J74)),1,0)</f>
        <v>1</v>
      </c>
      <c r="F86" s="319">
        <f>IF(AND(G83&gt;=H74,(G83&lt;=J74)),1,0)</f>
        <v>1</v>
      </c>
      <c r="G86" s="319">
        <f>IF(AND(H83&gt;=H74,(H83&lt;=J74)),1,0)</f>
        <v>1</v>
      </c>
      <c r="H86" s="319">
        <f>IF(AND(I83&gt;=H74,(I83&lt;=J74)),1,0)</f>
        <v>1</v>
      </c>
      <c r="I86" s="319">
        <f>IF(AND(J83&gt;=H74,(J83&lt;=J74)),1,0)</f>
        <v>1</v>
      </c>
      <c r="J86" s="318"/>
      <c r="K86" s="317"/>
    </row>
    <row r="87" spans="1:13" ht="6" customHeight="1" x14ac:dyDescent="0.25">
      <c r="A87" s="100"/>
      <c r="B87" s="344">
        <f>IF(AND(G82&gt;=H75,(G82&lt;=J75)),1,0)</f>
        <v>1</v>
      </c>
      <c r="C87" s="319">
        <f>IF(AND(H82&gt;=H75,(H82&lt;=J75)),1,0)</f>
        <v>1</v>
      </c>
      <c r="D87" s="319">
        <f>IF(AND(I82&gt;=H75,(I82&lt;=J75)),1,0)</f>
        <v>1</v>
      </c>
      <c r="E87" s="319">
        <f>IF(AND(J82&gt;=H75,(J82&lt;=J75)),1,0)</f>
        <v>1</v>
      </c>
      <c r="F87" s="319">
        <f>IF(AND(G83&gt;=H75,(G83&lt;=J75)),1,0)</f>
        <v>1</v>
      </c>
      <c r="G87" s="319">
        <f>IF(AND(H83&gt;=H75,(H83&lt;=J75)),1,0)</f>
        <v>1</v>
      </c>
      <c r="H87" s="319">
        <f>IF(AND(I83&gt;=H75,(I83&lt;=J75)),1,0)</f>
        <v>1</v>
      </c>
      <c r="I87" s="319">
        <f>IF(AND(J83&gt;=H75,(J83&lt;=J75)),1,0)</f>
        <v>1</v>
      </c>
      <c r="J87" s="318"/>
      <c r="K87" s="317"/>
    </row>
    <row r="88" spans="1:13" ht="6" customHeight="1" x14ac:dyDescent="0.25">
      <c r="A88" s="100"/>
      <c r="B88" s="344">
        <f>IF(AND(G82&gt;=H76,(G82&lt;=J76)),1,0)</f>
        <v>1</v>
      </c>
      <c r="C88" s="319">
        <f>IF(AND(H82&gt;=H76,(H82&lt;=J76)),1,0)</f>
        <v>1</v>
      </c>
      <c r="D88" s="319">
        <f>IF(AND(I82&gt;=H76,(I82&lt;=J76)),1,0)</f>
        <v>1</v>
      </c>
      <c r="E88" s="319">
        <f>IF(AND(J82&gt;=H76,(J82&lt;=J76)),1,0)</f>
        <v>1</v>
      </c>
      <c r="F88" s="319">
        <f>IF(AND(G83&gt;=H76,(G83&lt;=J76)),1,0)</f>
        <v>1</v>
      </c>
      <c r="G88" s="319">
        <f>IF(AND(H83&gt;=H76,(H83&lt;=J76)),1,0)</f>
        <v>1</v>
      </c>
      <c r="H88" s="319">
        <f>IF(AND(I83&gt;=H76,(I83&lt;=J76)),1,0)</f>
        <v>1</v>
      </c>
      <c r="I88" s="319">
        <f>IF(AND(J83&gt;=H76,(J83&lt;=J76)),1,0)</f>
        <v>1</v>
      </c>
      <c r="J88" s="318"/>
      <c r="K88" s="317"/>
    </row>
    <row r="89" spans="1:13" ht="6" customHeight="1" x14ac:dyDescent="0.25">
      <c r="A89" s="100"/>
      <c r="B89" s="347"/>
      <c r="C89" s="373"/>
      <c r="D89" s="373"/>
      <c r="E89" s="373"/>
      <c r="F89" s="373"/>
      <c r="G89" s="373"/>
      <c r="H89" s="373"/>
      <c r="I89" s="373"/>
      <c r="J89" s="214"/>
      <c r="K89" s="107"/>
    </row>
    <row r="90" spans="1:13" ht="32.25" customHeight="1" x14ac:dyDescent="0.25">
      <c r="A90" s="100"/>
      <c r="B90" s="393" t="s">
        <v>62</v>
      </c>
      <c r="C90" s="394"/>
      <c r="D90" s="394"/>
      <c r="E90" s="383"/>
      <c r="F90" s="383"/>
      <c r="G90" s="383"/>
      <c r="H90" s="383"/>
      <c r="I90" s="383"/>
      <c r="J90" s="383"/>
      <c r="K90" s="384"/>
    </row>
    <row r="91" spans="1:13" ht="19.5" customHeight="1" x14ac:dyDescent="0.25">
      <c r="A91" s="100"/>
      <c r="B91" s="395" t="s">
        <v>63</v>
      </c>
      <c r="C91" s="396"/>
      <c r="D91" s="396"/>
      <c r="E91" s="396"/>
      <c r="F91" s="396"/>
      <c r="G91" s="396"/>
      <c r="H91" s="396"/>
      <c r="I91" s="396"/>
      <c r="J91" s="396"/>
      <c r="K91" s="397"/>
    </row>
    <row r="92" spans="1:13" ht="19.5" customHeight="1" x14ac:dyDescent="0.25">
      <c r="A92" s="100"/>
      <c r="B92" s="229"/>
      <c r="C92" s="224"/>
      <c r="D92" s="224"/>
      <c r="E92" s="349" t="s">
        <v>16</v>
      </c>
      <c r="F92" s="223"/>
      <c r="G92" s="228"/>
      <c r="H92" s="228"/>
      <c r="I92" s="391" t="s">
        <v>26</v>
      </c>
      <c r="J92" s="392"/>
      <c r="K92" s="348"/>
      <c r="L92" s="353"/>
    </row>
    <row r="93" spans="1:13" ht="19.5" customHeight="1" x14ac:dyDescent="0.25">
      <c r="A93" s="100"/>
      <c r="B93" s="395" t="s">
        <v>64</v>
      </c>
      <c r="C93" s="396"/>
      <c r="D93" s="396"/>
      <c r="E93" s="396"/>
      <c r="F93" s="396"/>
      <c r="G93" s="396"/>
      <c r="H93" s="396"/>
      <c r="I93" s="396"/>
      <c r="J93" s="396"/>
      <c r="K93" s="397"/>
      <c r="L93" s="353"/>
    </row>
    <row r="94" spans="1:13" ht="19.5" customHeight="1" x14ac:dyDescent="0.25">
      <c r="A94" s="100"/>
      <c r="B94" s="227"/>
      <c r="C94" s="228"/>
      <c r="D94" s="228"/>
      <c r="E94" s="349" t="s">
        <v>16</v>
      </c>
      <c r="F94" s="348"/>
      <c r="G94" s="228"/>
      <c r="H94" s="228"/>
      <c r="I94" s="391" t="s">
        <v>26</v>
      </c>
      <c r="J94" s="392"/>
      <c r="K94" s="348"/>
    </row>
    <row r="95" spans="1:13" ht="7.5" customHeight="1" x14ac:dyDescent="0.25">
      <c r="A95" s="100"/>
      <c r="B95" s="448"/>
      <c r="C95" s="449"/>
      <c r="D95" s="449"/>
      <c r="E95" s="449"/>
      <c r="F95" s="449"/>
      <c r="G95" s="449"/>
      <c r="H95" s="449"/>
      <c r="I95" s="449"/>
      <c r="J95" s="449"/>
      <c r="K95" s="450"/>
    </row>
    <row r="96" spans="1:13" ht="20.25" customHeight="1" x14ac:dyDescent="0.25">
      <c r="A96" s="100"/>
      <c r="B96" s="411" t="s">
        <v>55</v>
      </c>
      <c r="C96" s="412"/>
      <c r="D96" s="412"/>
      <c r="E96" s="413"/>
      <c r="F96" s="350" t="str">
        <f>IF(F77+F92+F94&gt;F77,F77+F92+F94,"")</f>
        <v/>
      </c>
      <c r="G96" s="411" t="s">
        <v>55</v>
      </c>
      <c r="H96" s="412"/>
      <c r="I96" s="412"/>
      <c r="J96" s="413"/>
      <c r="K96" s="351" t="str">
        <f>IF(K84+K92+K94&gt;K88,K84+K92+K94,"")</f>
        <v/>
      </c>
      <c r="L96" s="353"/>
    </row>
    <row r="97" spans="1:12" ht="12.75" customHeight="1" x14ac:dyDescent="0.25">
      <c r="A97" s="100"/>
      <c r="B97" s="121"/>
      <c r="C97" s="215"/>
      <c r="D97" s="216"/>
      <c r="E97" s="217"/>
      <c r="F97" s="211"/>
      <c r="G97" s="214"/>
      <c r="H97" s="215"/>
      <c r="I97" s="216"/>
      <c r="J97" s="218"/>
      <c r="K97" s="107"/>
    </row>
    <row r="98" spans="1:12" ht="5.25" customHeight="1" thickBot="1" x14ac:dyDescent="0.3">
      <c r="A98" s="100"/>
      <c r="B98" s="345"/>
      <c r="C98" s="215"/>
      <c r="D98" s="216"/>
      <c r="E98" s="217"/>
      <c r="F98" s="211"/>
      <c r="G98" s="214"/>
      <c r="H98" s="215"/>
      <c r="I98" s="216"/>
      <c r="J98" s="218"/>
      <c r="K98" s="107"/>
    </row>
    <row r="99" spans="1:12" ht="19.5" customHeight="1" thickBot="1" x14ac:dyDescent="0.3">
      <c r="A99" s="100"/>
      <c r="B99" s="236" t="s">
        <v>56</v>
      </c>
      <c r="C99" s="237"/>
      <c r="D99" s="320" t="str">
        <f>IF(MAX(E74:E76)&gt;0,MAX(E74:E76)+F92+F94,"")</f>
        <v/>
      </c>
      <c r="E99" s="420" t="s">
        <v>57</v>
      </c>
      <c r="F99" s="421"/>
      <c r="G99" s="713" t="s">
        <v>56</v>
      </c>
      <c r="H99" s="714"/>
      <c r="I99" s="320" t="str">
        <f>IF(MAX(J74:J76)&gt;0,MAX(J74:J76)+K92+K94,"")</f>
        <v/>
      </c>
      <c r="J99" s="420" t="s">
        <v>57</v>
      </c>
      <c r="K99" s="422"/>
      <c r="L99" s="353"/>
    </row>
    <row r="100" spans="1:12" ht="30.6" customHeight="1" thickBot="1" x14ac:dyDescent="0.3">
      <c r="A100" s="100"/>
      <c r="B100" s="423" t="s">
        <v>240</v>
      </c>
      <c r="C100" s="424"/>
      <c r="D100" s="305">
        <f>D66-(F77/7)</f>
        <v>24</v>
      </c>
      <c r="E100" s="102"/>
      <c r="F100" s="105"/>
      <c r="G100" s="423" t="s">
        <v>240</v>
      </c>
      <c r="H100" s="424"/>
      <c r="I100" s="306">
        <f>I66-(K84/7)</f>
        <v>24</v>
      </c>
      <c r="J100" s="105"/>
      <c r="K100" s="208"/>
    </row>
    <row r="101" spans="1:12" ht="13.5" customHeight="1" x14ac:dyDescent="0.25">
      <c r="A101" s="100"/>
      <c r="B101" s="446" t="s">
        <v>58</v>
      </c>
      <c r="C101" s="447"/>
      <c r="D101" s="447"/>
      <c r="E101" s="447"/>
      <c r="F101" s="447"/>
      <c r="G101" s="447" t="s">
        <v>58</v>
      </c>
      <c r="H101" s="447"/>
      <c r="I101" s="447"/>
      <c r="J101" s="447"/>
      <c r="K101" s="422"/>
    </row>
    <row r="102" spans="1:12" ht="21" customHeight="1" x14ac:dyDescent="0.25">
      <c r="A102" s="100"/>
      <c r="B102" s="695" t="str">
        <f>IF((F42-I100)&lt;11=AND(K56&gt;0),"Der er IKKE indberettet 11 ugers øresmærket orlov til FAR/MEDMOR  (2 uger + 9 uger) - kontrollér datoer!","")</f>
        <v/>
      </c>
      <c r="C102" s="696"/>
      <c r="D102" s="696"/>
      <c r="E102" s="696"/>
      <c r="F102" s="696"/>
      <c r="G102" s="696"/>
      <c r="H102" s="696"/>
      <c r="I102" s="696"/>
      <c r="J102" s="696"/>
      <c r="K102" s="697"/>
    </row>
    <row r="103" spans="1:12" ht="9.75" customHeight="1" x14ac:dyDescent="0.25">
      <c r="A103" s="100"/>
      <c r="B103" s="248"/>
      <c r="C103" s="251"/>
      <c r="D103" s="251"/>
      <c r="E103" s="249"/>
      <c r="F103" s="249"/>
      <c r="G103" s="249"/>
      <c r="H103" s="251"/>
      <c r="I103" s="251"/>
      <c r="J103" s="249"/>
      <c r="K103" s="242"/>
    </row>
    <row r="104" spans="1:12" ht="24" customHeight="1" x14ac:dyDescent="0.25">
      <c r="A104" s="100"/>
      <c r="B104" s="402" t="s">
        <v>242</v>
      </c>
      <c r="C104" s="471"/>
      <c r="D104" s="471"/>
      <c r="E104" s="471"/>
      <c r="F104" s="471"/>
      <c r="G104" s="471"/>
      <c r="H104" s="471"/>
      <c r="I104" s="471"/>
      <c r="J104" s="471"/>
      <c r="K104" s="243"/>
    </row>
    <row r="105" spans="1:12" ht="41.45" customHeight="1" x14ac:dyDescent="0.25">
      <c r="A105" s="100"/>
      <c r="B105" s="662" t="s">
        <v>65</v>
      </c>
      <c r="C105" s="663"/>
      <c r="D105" s="663"/>
      <c r="E105" s="663"/>
      <c r="F105" s="663"/>
      <c r="G105" s="663"/>
      <c r="H105" s="663"/>
      <c r="I105" s="663"/>
      <c r="J105" s="663"/>
      <c r="K105" s="664"/>
    </row>
    <row r="106" spans="1:12" ht="21.75" customHeight="1" x14ac:dyDescent="0.25">
      <c r="A106" s="100"/>
      <c r="B106" s="665"/>
      <c r="C106" s="666"/>
      <c r="D106" s="666"/>
      <c r="E106" s="666"/>
      <c r="F106" s="666"/>
      <c r="G106" s="666"/>
      <c r="H106" s="666"/>
      <c r="I106" s="666"/>
      <c r="J106" s="666"/>
      <c r="K106" s="667"/>
    </row>
    <row r="107" spans="1:12" ht="23.25" customHeight="1" x14ac:dyDescent="0.25">
      <c r="A107" s="100"/>
      <c r="B107" s="668"/>
      <c r="C107" s="669"/>
      <c r="D107" s="669"/>
      <c r="E107" s="669"/>
      <c r="F107" s="669"/>
      <c r="G107" s="669"/>
      <c r="H107" s="669"/>
      <c r="I107" s="669"/>
      <c r="J107" s="669"/>
      <c r="K107" s="670"/>
    </row>
    <row r="108" spans="1:12" ht="52.5" customHeight="1" x14ac:dyDescent="0.25">
      <c r="A108" s="100"/>
      <c r="B108" s="698" t="str">
        <f>IF(OR(B111&gt;4,B112&gt;4,B113&gt;4,B111+B112+B113&gt;4),"Vær opmærksom på, at såfremt MOR anvender alle de 6 uger, så skal FAR/MEDMOR overdrage 2 ugers dagpenge til MOR via Udbetaling Danmark.
Indsæt oplysning om evt. overdragelse af dagpengeuger i punkt 3.","")</f>
        <v/>
      </c>
      <c r="C108" s="699"/>
      <c r="D108" s="699"/>
      <c r="E108" s="699"/>
      <c r="F108" s="699"/>
      <c r="G108" s="699"/>
      <c r="H108" s="699"/>
      <c r="I108" s="699"/>
      <c r="J108" s="699"/>
      <c r="K108" s="700"/>
    </row>
    <row r="109" spans="1:12" ht="26.25" customHeight="1" x14ac:dyDescent="0.25">
      <c r="A109" s="100"/>
      <c r="B109" s="414" t="s">
        <v>66</v>
      </c>
      <c r="C109" s="415"/>
      <c r="D109" s="415"/>
      <c r="E109" s="415"/>
      <c r="F109" s="416"/>
      <c r="G109" s="417" t="s">
        <v>67</v>
      </c>
      <c r="H109" s="418"/>
      <c r="I109" s="418"/>
      <c r="J109" s="418"/>
      <c r="K109" s="419"/>
    </row>
    <row r="110" spans="1:12" ht="39.75" customHeight="1" x14ac:dyDescent="0.25">
      <c r="A110" s="100"/>
      <c r="B110" s="16" t="s">
        <v>42</v>
      </c>
      <c r="C110" s="15" t="s">
        <v>48</v>
      </c>
      <c r="D110" s="15"/>
      <c r="E110" s="15" t="s">
        <v>49</v>
      </c>
      <c r="F110" s="16" t="s">
        <v>45</v>
      </c>
      <c r="G110" s="14" t="s">
        <v>42</v>
      </c>
      <c r="H110" s="15" t="s">
        <v>48</v>
      </c>
      <c r="I110" s="15"/>
      <c r="J110" s="15" t="s">
        <v>49</v>
      </c>
      <c r="K110" s="14" t="s">
        <v>45</v>
      </c>
    </row>
    <row r="111" spans="1:12" ht="19.5" customHeight="1" x14ac:dyDescent="0.25">
      <c r="A111" s="100"/>
      <c r="B111" s="23"/>
      <c r="C111" s="108"/>
      <c r="D111" s="322">
        <f>(B111*7)+C111-1</f>
        <v>-1</v>
      </c>
      <c r="E111" s="301" t="str">
        <f>IF(AND(B111&gt;0,C111&gt;0),D111+F118+F120,"")</f>
        <v/>
      </c>
      <c r="F111" s="323">
        <f>IF(D111&lt;&gt;0,D111-C111+1,0)</f>
        <v>0</v>
      </c>
      <c r="G111" s="17"/>
      <c r="H111" s="20"/>
      <c r="I111" s="307">
        <f>(G111*7)-1+H111</f>
        <v>-1</v>
      </c>
      <c r="J111" s="300" t="str">
        <f>IF(AND(G111&gt;0,H111&gt;0),I111+K118+K120,"")</f>
        <v/>
      </c>
      <c r="K111" s="303">
        <f>IF(I111&lt;&gt;0,I111-H111+1,0)</f>
        <v>0</v>
      </c>
    </row>
    <row r="112" spans="1:12" ht="19.5" customHeight="1" x14ac:dyDescent="0.25">
      <c r="A112" s="100"/>
      <c r="B112" s="23"/>
      <c r="C112" s="108"/>
      <c r="D112" s="307">
        <f t="shared" ref="D112:D113" si="10">(B112*7)+C112-1</f>
        <v>-1</v>
      </c>
      <c r="E112" s="301" t="str">
        <f>IF(AND(B112&gt;0,C112&gt;0),D112+F118+F120,"")</f>
        <v/>
      </c>
      <c r="F112" s="323">
        <f>IF(B112&gt;0,D112-C112+1,0)</f>
        <v>0</v>
      </c>
      <c r="G112" s="17"/>
      <c r="H112" s="20"/>
      <c r="I112" s="307">
        <f t="shared" ref="I112:I113" si="11">(G112*7)-1+H112</f>
        <v>-1</v>
      </c>
      <c r="J112" s="300" t="str">
        <f>IF(AND(G112&gt;0,H112&gt;0),I112+K118+K120,"")</f>
        <v/>
      </c>
      <c r="K112" s="303">
        <f t="shared" ref="K112:K113" si="12">IF(I112&lt;&gt;0,I112-H112+1,0)</f>
        <v>0</v>
      </c>
    </row>
    <row r="113" spans="1:13" ht="19.5" customHeight="1" x14ac:dyDescent="0.25">
      <c r="A113" s="100"/>
      <c r="B113" s="23"/>
      <c r="C113" s="108"/>
      <c r="D113" s="307">
        <f t="shared" si="10"/>
        <v>-1</v>
      </c>
      <c r="E113" s="301" t="str">
        <f>IF(AND(B113&gt;0,C113&gt;0),D113+F118+F120,"")</f>
        <v/>
      </c>
      <c r="F113" s="323">
        <f>IF(B113&lt;&gt;0,D113-C113+1,0)</f>
        <v>0</v>
      </c>
      <c r="G113" s="17"/>
      <c r="H113" s="20"/>
      <c r="I113" s="307">
        <f t="shared" si="11"/>
        <v>-1</v>
      </c>
      <c r="J113" s="300" t="str">
        <f>IF(AND(G113&gt;0,H113&gt;0),I113+K118+K120,"")</f>
        <v/>
      </c>
      <c r="K113" s="303">
        <f t="shared" si="12"/>
        <v>0</v>
      </c>
    </row>
    <row r="114" spans="1:13" ht="19.5" customHeight="1" x14ac:dyDescent="0.25">
      <c r="A114" s="100"/>
      <c r="B114" s="121"/>
      <c r="C114" s="122"/>
      <c r="D114" s="324"/>
      <c r="E114" s="325" t="s">
        <v>50</v>
      </c>
      <c r="F114" s="323">
        <f>SUM(F111:F113)</f>
        <v>0</v>
      </c>
      <c r="G114" s="123"/>
      <c r="H114" s="122"/>
      <c r="I114" s="324"/>
      <c r="J114" s="326" t="s">
        <v>50</v>
      </c>
      <c r="K114" s="303">
        <f>SUM(K111:K113)</f>
        <v>0</v>
      </c>
    </row>
    <row r="115" spans="1:13" ht="16.5" customHeight="1" x14ac:dyDescent="0.25">
      <c r="A115" s="100"/>
      <c r="B115" s="436"/>
      <c r="C115" s="437"/>
      <c r="D115" s="437"/>
      <c r="E115" s="437"/>
      <c r="F115" s="437"/>
      <c r="G115" s="438"/>
      <c r="H115" s="438"/>
      <c r="I115" s="438"/>
      <c r="J115" s="438"/>
      <c r="K115" s="439"/>
    </row>
    <row r="116" spans="1:13" ht="30" customHeight="1" x14ac:dyDescent="0.25">
      <c r="A116" s="100"/>
      <c r="B116" s="39"/>
      <c r="C116" s="383" t="s">
        <v>68</v>
      </c>
      <c r="D116" s="383"/>
      <c r="E116" s="383"/>
      <c r="F116" s="383"/>
      <c r="G116" s="383"/>
      <c r="H116" s="383"/>
      <c r="I116" s="383"/>
      <c r="J116" s="383"/>
      <c r="K116" s="384"/>
    </row>
    <row r="117" spans="1:13" ht="19.5" customHeight="1" x14ac:dyDescent="0.25">
      <c r="A117" s="100"/>
      <c r="B117" s="395" t="s">
        <v>63</v>
      </c>
      <c r="C117" s="396"/>
      <c r="D117" s="396"/>
      <c r="E117" s="396"/>
      <c r="F117" s="396"/>
      <c r="G117" s="396"/>
      <c r="H117" s="396"/>
      <c r="I117" s="396"/>
      <c r="J117" s="396"/>
      <c r="K117" s="397"/>
    </row>
    <row r="118" spans="1:13" ht="19.5" customHeight="1" x14ac:dyDescent="0.25">
      <c r="A118" s="100"/>
      <c r="B118" s="229"/>
      <c r="C118" s="224"/>
      <c r="D118" s="224"/>
      <c r="E118" s="222" t="s">
        <v>16</v>
      </c>
      <c r="F118" s="223"/>
      <c r="G118" s="228"/>
      <c r="H118" s="228"/>
      <c r="I118" s="701" t="s">
        <v>26</v>
      </c>
      <c r="J118" s="702"/>
      <c r="K118" s="348"/>
      <c r="L118" s="353"/>
    </row>
    <row r="119" spans="1:13" ht="19.5" customHeight="1" x14ac:dyDescent="0.25">
      <c r="A119" s="100"/>
      <c r="B119" s="395" t="s">
        <v>64</v>
      </c>
      <c r="C119" s="396"/>
      <c r="D119" s="396"/>
      <c r="E119" s="396"/>
      <c r="F119" s="396"/>
      <c r="G119" s="396"/>
      <c r="H119" s="396"/>
      <c r="I119" s="396"/>
      <c r="J119" s="396"/>
      <c r="K119" s="397"/>
      <c r="L119" s="353"/>
    </row>
    <row r="120" spans="1:13" ht="19.5" customHeight="1" x14ac:dyDescent="0.25">
      <c r="A120" s="100"/>
      <c r="B120" s="227"/>
      <c r="C120" s="228"/>
      <c r="D120" s="228"/>
      <c r="E120" s="222" t="s">
        <v>16</v>
      </c>
      <c r="F120" s="348"/>
      <c r="G120" s="228"/>
      <c r="H120" s="228"/>
      <c r="I120" s="701" t="s">
        <v>26</v>
      </c>
      <c r="J120" s="702"/>
      <c r="K120" s="348"/>
    </row>
    <row r="121" spans="1:13" ht="7.5" customHeight="1" x14ac:dyDescent="0.25">
      <c r="A121" s="100"/>
      <c r="B121" s="448"/>
      <c r="C121" s="449"/>
      <c r="D121" s="449"/>
      <c r="E121" s="449"/>
      <c r="F121" s="449"/>
      <c r="G121" s="449"/>
      <c r="H121" s="449"/>
      <c r="I121" s="449"/>
      <c r="J121" s="449"/>
      <c r="K121" s="450"/>
    </row>
    <row r="122" spans="1:13" ht="20.25" customHeight="1" x14ac:dyDescent="0.25">
      <c r="A122" s="100"/>
      <c r="B122" s="411" t="s">
        <v>55</v>
      </c>
      <c r="C122" s="412"/>
      <c r="D122" s="412"/>
      <c r="E122" s="413"/>
      <c r="F122" s="350" t="str">
        <f>IF(F108+F118+F120&gt;F108,F108+F118+F120,"")</f>
        <v/>
      </c>
      <c r="G122" s="411" t="s">
        <v>55</v>
      </c>
      <c r="H122" s="412"/>
      <c r="I122" s="412"/>
      <c r="J122" s="413"/>
      <c r="K122" s="351" t="str">
        <f>IF(K114+K118+K120&gt;K114,K114+K118+K120,"")</f>
        <v/>
      </c>
      <c r="L122" s="353"/>
    </row>
    <row r="123" spans="1:13" ht="12.75" customHeight="1" thickBot="1" x14ac:dyDescent="0.3">
      <c r="A123" s="100"/>
      <c r="B123" s="346"/>
      <c r="C123" s="217"/>
      <c r="D123" s="217"/>
      <c r="E123" s="217"/>
      <c r="F123" s="211"/>
      <c r="G123" s="217"/>
      <c r="H123" s="217"/>
      <c r="I123" s="217"/>
      <c r="J123" s="218"/>
      <c r="K123" s="107"/>
    </row>
    <row r="124" spans="1:13" ht="19.5" customHeight="1" thickBot="1" x14ac:dyDescent="0.3">
      <c r="A124" s="100"/>
      <c r="B124" s="236" t="s">
        <v>56</v>
      </c>
      <c r="C124" s="237"/>
      <c r="D124" s="320" t="str">
        <f>IF(MAX(E111:E113)&gt;0,MAX(E111:E113)+F118+F120,"")</f>
        <v/>
      </c>
      <c r="E124" s="420" t="s">
        <v>69</v>
      </c>
      <c r="F124" s="421"/>
      <c r="G124" s="236" t="s">
        <v>56</v>
      </c>
      <c r="H124" s="238"/>
      <c r="I124" s="320" t="str">
        <f>IF(MAX(J111:J113)&gt;0,MAX(J111:J113)+K118+K120,"")</f>
        <v/>
      </c>
      <c r="J124" s="420" t="s">
        <v>69</v>
      </c>
      <c r="K124" s="422"/>
    </row>
    <row r="125" spans="1:13" ht="30.6" customHeight="1" thickBot="1" x14ac:dyDescent="0.3">
      <c r="A125" s="100"/>
      <c r="B125" s="423" t="s">
        <v>240</v>
      </c>
      <c r="C125" s="424"/>
      <c r="D125" s="305">
        <f>D100-(F114/7)</f>
        <v>24</v>
      </c>
      <c r="E125" s="105"/>
      <c r="F125" s="105"/>
      <c r="G125" s="428" t="s">
        <v>240</v>
      </c>
      <c r="H125" s="424"/>
      <c r="I125" s="306">
        <f>I100-(K114/7)</f>
        <v>24</v>
      </c>
      <c r="J125" s="105"/>
      <c r="K125" s="208"/>
    </row>
    <row r="126" spans="1:13" ht="14.25" customHeight="1" x14ac:dyDescent="0.25">
      <c r="A126" s="100"/>
      <c r="B126" s="446" t="s">
        <v>58</v>
      </c>
      <c r="C126" s="447"/>
      <c r="D126" s="447"/>
      <c r="E126" s="447"/>
      <c r="F126" s="447"/>
      <c r="G126" s="447" t="s">
        <v>58</v>
      </c>
      <c r="H126" s="447"/>
      <c r="I126" s="447"/>
      <c r="J126" s="447"/>
      <c r="K126" s="422"/>
    </row>
    <row r="127" spans="1:13" ht="14.25" customHeight="1" x14ac:dyDescent="0.25">
      <c r="A127" s="100"/>
      <c r="B127" s="443" t="str">
        <f>IF((B50+B74+B75+B76)&lt;11=AND(B50&gt;0),"Der er IKKE indberettet 11 ugers øresmærket orlov til MOR  (2 uger + 9 uger) - kontrollér datoer!","")</f>
        <v/>
      </c>
      <c r="C127" s="444"/>
      <c r="D127" s="444"/>
      <c r="E127" s="444"/>
      <c r="F127" s="444"/>
      <c r="G127" s="444"/>
      <c r="H127" s="444"/>
      <c r="I127" s="444"/>
      <c r="J127" s="444"/>
      <c r="K127" s="445"/>
    </row>
    <row r="128" spans="1:13" ht="14.25" customHeight="1" x14ac:dyDescent="0.25">
      <c r="A128" s="100"/>
      <c r="B128" s="440" t="str">
        <f>IF((F42-I125)&lt;11=AND(K56&gt;0)=AND(I125=I138),"Der er IKKE indberettet 11 ugers øresmærket orlov til FAR/MEDMOR  (2 uger + 9 uger) - kontrollér datoer!","")</f>
        <v/>
      </c>
      <c r="C128" s="441"/>
      <c r="D128" s="441"/>
      <c r="E128" s="441"/>
      <c r="F128" s="441"/>
      <c r="G128" s="441"/>
      <c r="H128" s="441"/>
      <c r="I128" s="441"/>
      <c r="J128" s="441"/>
      <c r="K128" s="442"/>
      <c r="M128" s="372"/>
    </row>
    <row r="129" spans="1:12" ht="14.25" customHeight="1" x14ac:dyDescent="0.25">
      <c r="A129" s="100"/>
      <c r="B129" s="429" t="str">
        <f>IF(F114+K114&gt;42,"Kontrollér indberetning - antal dage overstiger 42","")</f>
        <v/>
      </c>
      <c r="C129" s="430"/>
      <c r="D129" s="430"/>
      <c r="E129" s="430"/>
      <c r="F129" s="430"/>
      <c r="G129" s="430"/>
      <c r="H129" s="430"/>
      <c r="I129" s="430"/>
      <c r="J129" s="430"/>
      <c r="K129" s="431"/>
      <c r="L129" s="353"/>
    </row>
    <row r="130" spans="1:12" ht="6" customHeight="1" x14ac:dyDescent="0.25">
      <c r="A130" s="100"/>
      <c r="B130" s="252"/>
      <c r="C130" s="253"/>
      <c r="D130" s="253"/>
      <c r="E130" s="254"/>
      <c r="F130" s="254"/>
      <c r="G130" s="254"/>
      <c r="H130" s="280"/>
      <c r="I130" s="280"/>
      <c r="J130" s="280"/>
      <c r="K130" s="282"/>
    </row>
    <row r="131" spans="1:12" ht="5.25" customHeight="1" x14ac:dyDescent="0.25">
      <c r="A131" s="100"/>
      <c r="B131" s="255"/>
      <c r="C131" s="283"/>
      <c r="D131" s="283"/>
      <c r="E131" s="283"/>
      <c r="F131" s="283"/>
      <c r="G131" s="283"/>
      <c r="H131" s="281"/>
      <c r="I131" s="281"/>
      <c r="J131" s="281"/>
      <c r="K131" s="284"/>
    </row>
    <row r="132" spans="1:12" ht="30.75" customHeight="1" x14ac:dyDescent="0.25">
      <c r="A132" s="100"/>
      <c r="B132" s="377" t="s">
        <v>70</v>
      </c>
      <c r="C132" s="378"/>
      <c r="D132" s="378"/>
      <c r="E132" s="378"/>
      <c r="F132" s="378"/>
      <c r="G132" s="378"/>
      <c r="H132" s="378"/>
      <c r="I132" s="378"/>
      <c r="J132" s="378"/>
      <c r="K132" s="379"/>
    </row>
    <row r="133" spans="1:12" ht="26.25" customHeight="1" x14ac:dyDescent="0.25">
      <c r="A133" s="100"/>
      <c r="B133" s="417" t="s">
        <v>71</v>
      </c>
      <c r="C133" s="432"/>
      <c r="D133" s="432"/>
      <c r="E133" s="432"/>
      <c r="F133" s="433"/>
      <c r="G133" s="417" t="s">
        <v>72</v>
      </c>
      <c r="H133" s="434"/>
      <c r="I133" s="434"/>
      <c r="J133" s="434"/>
      <c r="K133" s="435"/>
    </row>
    <row r="134" spans="1:12" ht="39.75" customHeight="1" x14ac:dyDescent="0.25">
      <c r="A134" s="100"/>
      <c r="B134" s="16"/>
      <c r="C134" s="15" t="s">
        <v>48</v>
      </c>
      <c r="D134" s="15"/>
      <c r="E134" s="15" t="s">
        <v>49</v>
      </c>
      <c r="F134" s="16" t="s">
        <v>45</v>
      </c>
      <c r="G134" s="14"/>
      <c r="H134" s="15" t="s">
        <v>48</v>
      </c>
      <c r="I134" s="15"/>
      <c r="J134" s="15" t="s">
        <v>49</v>
      </c>
      <c r="K134" s="14" t="s">
        <v>45</v>
      </c>
    </row>
    <row r="135" spans="1:12" ht="19.5" customHeight="1" x14ac:dyDescent="0.25">
      <c r="A135" s="100"/>
      <c r="B135" s="109"/>
      <c r="C135" s="20"/>
      <c r="D135" s="110"/>
      <c r="E135" s="20"/>
      <c r="F135" s="323">
        <f>IF(E135&lt;&gt;0,E135-C135+1,0)</f>
        <v>0</v>
      </c>
      <c r="G135" s="294">
        <f>ROUND(K135/7,1)</f>
        <v>0</v>
      </c>
      <c r="H135" s="20"/>
      <c r="I135" s="15"/>
      <c r="J135" s="20"/>
      <c r="K135" s="303">
        <f>IF(J135&lt;&gt;0,J135-H135+1,0)</f>
        <v>0</v>
      </c>
    </row>
    <row r="136" spans="1:12" ht="9.75" customHeight="1" thickBot="1" x14ac:dyDescent="0.3">
      <c r="A136" s="100"/>
      <c r="B136" s="360"/>
      <c r="C136" s="361"/>
      <c r="D136" s="362"/>
      <c r="E136" s="361"/>
      <c r="F136" s="363"/>
      <c r="G136" s="364"/>
      <c r="H136" s="361"/>
      <c r="I136" s="365"/>
      <c r="J136" s="361"/>
      <c r="K136" s="366"/>
    </row>
    <row r="137" spans="1:12" ht="19.5" customHeight="1" thickBot="1" x14ac:dyDescent="0.3">
      <c r="A137" s="100"/>
      <c r="B137" s="236" t="s">
        <v>56</v>
      </c>
      <c r="C137" s="237"/>
      <c r="D137" s="320" t="str">
        <f>IF(E135&gt;0,E135,"")</f>
        <v/>
      </c>
      <c r="E137" s="420" t="s">
        <v>69</v>
      </c>
      <c r="F137" s="421"/>
      <c r="G137" s="236" t="s">
        <v>56</v>
      </c>
      <c r="H137" s="238"/>
      <c r="I137" s="321" t="str">
        <f>IF(J135&gt;0,J135,"")</f>
        <v/>
      </c>
      <c r="J137" s="420" t="s">
        <v>69</v>
      </c>
      <c r="K137" s="422"/>
    </row>
    <row r="138" spans="1:12" ht="30.6" customHeight="1" thickBot="1" x14ac:dyDescent="0.3">
      <c r="A138" s="100"/>
      <c r="B138" s="423" t="s">
        <v>240</v>
      </c>
      <c r="C138" s="424"/>
      <c r="D138" s="305">
        <f>D125-(F135/7)</f>
        <v>24</v>
      </c>
      <c r="E138" s="211"/>
      <c r="F138" s="211"/>
      <c r="G138" s="423" t="s">
        <v>240</v>
      </c>
      <c r="H138" s="424"/>
      <c r="I138" s="306">
        <f>I125-(K135/7)</f>
        <v>24</v>
      </c>
      <c r="J138" s="211"/>
      <c r="K138" s="208"/>
    </row>
    <row r="139" spans="1:12" ht="15.75" customHeight="1" x14ac:dyDescent="0.25">
      <c r="A139" s="100"/>
      <c r="B139" s="703" t="str">
        <f>IF((F42-I138)&lt;11=AND(K56&gt;0),"Der er IKKE indberettet 11 ugers øresmærket orlov til FAR/MEDMOR  (2 uger + 9 uger) - kontrollér datoer!","")</f>
        <v/>
      </c>
      <c r="C139" s="704"/>
      <c r="D139" s="704"/>
      <c r="E139" s="704"/>
      <c r="F139" s="704"/>
      <c r="G139" s="704"/>
      <c r="H139" s="704"/>
      <c r="I139" s="704"/>
      <c r="J139" s="704"/>
      <c r="K139" s="705"/>
    </row>
    <row r="140" spans="1:12" ht="15" customHeight="1" x14ac:dyDescent="0.25">
      <c r="A140" s="100"/>
      <c r="B140" s="425" t="str">
        <f>IF(D138&lt;0,"Der er indberettet for meget orlov - kontrollér datoer!","")</f>
        <v/>
      </c>
      <c r="C140" s="426"/>
      <c r="D140" s="426"/>
      <c r="E140" s="426"/>
      <c r="F140" s="426"/>
      <c r="G140" s="426" t="str">
        <f>IF(I138&lt;0,"Der er indberettet for meget orlov - kontrollér datoer!","")</f>
        <v/>
      </c>
      <c r="H140" s="426"/>
      <c r="I140" s="426"/>
      <c r="J140" s="426"/>
      <c r="K140" s="427"/>
    </row>
    <row r="141" spans="1:12" ht="19.5" customHeight="1" x14ac:dyDescent="0.25">
      <c r="A141" s="100"/>
      <c r="B141" s="479" t="s">
        <v>250</v>
      </c>
      <c r="C141" s="480"/>
      <c r="D141" s="480"/>
      <c r="E141" s="480"/>
      <c r="F141" s="480"/>
      <c r="G141" s="374"/>
      <c r="H141" s="375"/>
      <c r="I141" s="375"/>
      <c r="J141" s="374"/>
      <c r="K141" s="258"/>
    </row>
    <row r="142" spans="1:12" ht="32.25" customHeight="1" x14ac:dyDescent="0.25">
      <c r="A142" s="100"/>
      <c r="B142" s="481" t="s">
        <v>73</v>
      </c>
      <c r="C142" s="482"/>
      <c r="D142" s="482"/>
      <c r="E142" s="482"/>
      <c r="F142" s="482"/>
      <c r="G142" s="482"/>
      <c r="H142" s="482"/>
      <c r="I142" s="482"/>
      <c r="J142" s="482"/>
      <c r="K142" s="483"/>
    </row>
    <row r="143" spans="1:12" ht="26.25" customHeight="1" x14ac:dyDescent="0.25">
      <c r="A143" s="100"/>
      <c r="B143" s="484" t="s">
        <v>74</v>
      </c>
      <c r="C143" s="485"/>
      <c r="D143" s="29"/>
      <c r="E143" s="486" t="s">
        <v>75</v>
      </c>
      <c r="F143" s="487"/>
      <c r="G143" s="488"/>
      <c r="H143" s="486" t="s">
        <v>76</v>
      </c>
      <c r="I143" s="487"/>
      <c r="J143" s="487"/>
      <c r="K143" s="488"/>
    </row>
    <row r="144" spans="1:12" ht="19.5" customHeight="1" x14ac:dyDescent="0.25">
      <c r="A144" s="100"/>
      <c r="B144" s="489"/>
      <c r="C144" s="490"/>
      <c r="D144" s="29"/>
      <c r="E144" s="489"/>
      <c r="F144" s="491"/>
      <c r="G144" s="490"/>
      <c r="H144" s="489"/>
      <c r="I144" s="491"/>
      <c r="J144" s="491"/>
      <c r="K144" s="490"/>
    </row>
    <row r="145" spans="1:11" ht="19.5" customHeight="1" x14ac:dyDescent="0.25">
      <c r="A145" s="100"/>
      <c r="B145" s="367"/>
      <c r="C145" s="368"/>
      <c r="D145" s="369"/>
      <c r="E145" s="368"/>
      <c r="F145" s="368"/>
      <c r="G145" s="368"/>
      <c r="H145" s="368"/>
      <c r="I145" s="368"/>
      <c r="J145" s="368"/>
      <c r="K145" s="21"/>
    </row>
    <row r="146" spans="1:11" ht="19.5" customHeight="1" x14ac:dyDescent="0.25">
      <c r="A146" s="100"/>
      <c r="B146" s="417" t="s">
        <v>77</v>
      </c>
      <c r="C146" s="432"/>
      <c r="D146" s="432"/>
      <c r="E146" s="432"/>
      <c r="F146" s="433"/>
      <c r="G146" s="417" t="s">
        <v>78</v>
      </c>
      <c r="H146" s="432"/>
      <c r="I146" s="432"/>
      <c r="J146" s="432"/>
      <c r="K146" s="433"/>
    </row>
    <row r="147" spans="1:11" ht="19.5" customHeight="1" x14ac:dyDescent="0.25">
      <c r="A147" s="100"/>
      <c r="B147" s="633" t="s">
        <v>79</v>
      </c>
      <c r="C147" s="686"/>
      <c r="D147" s="686"/>
      <c r="E147" s="686"/>
      <c r="F147" s="634"/>
      <c r="G147" s="633" t="s">
        <v>79</v>
      </c>
      <c r="H147" s="686"/>
      <c r="I147" s="686"/>
      <c r="J147" s="686"/>
      <c r="K147" s="634"/>
    </row>
    <row r="148" spans="1:11" ht="39.75" customHeight="1" x14ac:dyDescent="0.25">
      <c r="A148" s="100"/>
      <c r="B148" s="30" t="s">
        <v>80</v>
      </c>
      <c r="C148" s="31">
        <v>8</v>
      </c>
      <c r="D148" s="687" t="str">
        <f>IF(AND(C149="x",E149="x"),"Der kan kun forlænges med ENTEN 8 ELLER 14 uger.","")</f>
        <v/>
      </c>
      <c r="E148" s="633">
        <v>14</v>
      </c>
      <c r="F148" s="634"/>
      <c r="G148" s="30" t="s">
        <v>80</v>
      </c>
      <c r="H148" s="31">
        <v>8</v>
      </c>
      <c r="I148" s="687" t="str">
        <f>IF(AND(H149="x",J149="x"),"Der kan kun forlænges med ENTEN 8 ELLER 14 uger.","")</f>
        <v/>
      </c>
      <c r="J148" s="633">
        <v>14</v>
      </c>
      <c r="K148" s="634"/>
    </row>
    <row r="149" spans="1:11" ht="19.5" customHeight="1" x14ac:dyDescent="0.25">
      <c r="A149" s="100"/>
      <c r="B149" s="32" t="s">
        <v>81</v>
      </c>
      <c r="C149" s="356"/>
      <c r="D149" s="688"/>
      <c r="E149" s="689"/>
      <c r="F149" s="690"/>
      <c r="G149" s="32" t="s">
        <v>81</v>
      </c>
      <c r="H149" s="356"/>
      <c r="I149" s="688"/>
      <c r="J149" s="689"/>
      <c r="K149" s="690"/>
    </row>
    <row r="150" spans="1:11" ht="30" customHeight="1" x14ac:dyDescent="0.25">
      <c r="A150" s="100"/>
      <c r="B150" s="34" t="s">
        <v>82</v>
      </c>
      <c r="C150" s="299" t="str">
        <f>IF(AND(E144="x",C149="x"),D138+C148,"")</f>
        <v/>
      </c>
      <c r="D150" s="327" t="s">
        <v>82</v>
      </c>
      <c r="E150" s="691" t="str">
        <f>IF(AND(E144="x",E149="x"),D138+E148,"")</f>
        <v/>
      </c>
      <c r="F150" s="692"/>
      <c r="G150" s="328" t="s">
        <v>82</v>
      </c>
      <c r="H150" s="299" t="str">
        <f>IF(AND(H144="x",H149="x"),I138+H148,"")</f>
        <v/>
      </c>
      <c r="I150" s="327" t="s">
        <v>82</v>
      </c>
      <c r="J150" s="691" t="str">
        <f>IF(AND(H144="x",J149="x"),I138+J148,"")</f>
        <v/>
      </c>
      <c r="K150" s="692"/>
    </row>
    <row r="151" spans="1:11" ht="30" customHeight="1" x14ac:dyDescent="0.25">
      <c r="A151" s="100"/>
      <c r="B151" s="633" t="s">
        <v>83</v>
      </c>
      <c r="C151" s="686"/>
      <c r="D151" s="686"/>
      <c r="E151" s="686"/>
      <c r="F151" s="634"/>
      <c r="G151" s="633" t="s">
        <v>83</v>
      </c>
      <c r="H151" s="686"/>
      <c r="I151" s="686"/>
      <c r="J151" s="686"/>
      <c r="K151" s="634"/>
    </row>
    <row r="152" spans="1:11" ht="39" customHeight="1" x14ac:dyDescent="0.25">
      <c r="A152" s="100"/>
      <c r="B152" s="15" t="s">
        <v>48</v>
      </c>
      <c r="C152" s="15" t="s">
        <v>49</v>
      </c>
      <c r="D152" s="16"/>
      <c r="E152" s="16" t="s">
        <v>45</v>
      </c>
      <c r="F152" s="14" t="s">
        <v>42</v>
      </c>
      <c r="G152" s="15" t="s">
        <v>48</v>
      </c>
      <c r="H152" s="15" t="s">
        <v>49</v>
      </c>
      <c r="I152" s="16"/>
      <c r="J152" s="16" t="s">
        <v>45</v>
      </c>
      <c r="K152" s="14" t="s">
        <v>42</v>
      </c>
    </row>
    <row r="153" spans="1:11" ht="30" customHeight="1" x14ac:dyDescent="0.25">
      <c r="A153" s="100"/>
      <c r="B153" s="20"/>
      <c r="C153" s="300" t="str">
        <f>+IF(B153="","",IF(C149="x",(8*7)+B153-1,IF(E149="x",(14*7)+B153-1,"")))</f>
        <v/>
      </c>
      <c r="D153" s="329"/>
      <c r="E153" s="329">
        <f>IF(C153="",0,(C153-B153)+1)</f>
        <v>0</v>
      </c>
      <c r="F153" s="299">
        <f>E153/7</f>
        <v>0</v>
      </c>
      <c r="G153" s="330"/>
      <c r="H153" s="300" t="str">
        <f>+IF(G153="","",IF(H149="x",(8*7)+G153-1,IF(J149="x",(14*7)+G153-1,"")))</f>
        <v/>
      </c>
      <c r="I153" s="329"/>
      <c r="J153" s="329">
        <f>IF(H153="",0,(H153-G153)+1)</f>
        <v>0</v>
      </c>
      <c r="K153" s="299">
        <f>J153/7</f>
        <v>0</v>
      </c>
    </row>
    <row r="154" spans="1:11" ht="8.25" customHeight="1" thickBot="1" x14ac:dyDescent="0.3">
      <c r="A154" s="100"/>
      <c r="B154" s="209"/>
      <c r="C154" s="214"/>
      <c r="D154" s="231"/>
      <c r="E154" s="214"/>
      <c r="F154" s="214"/>
      <c r="G154" s="232"/>
      <c r="H154" s="232"/>
      <c r="I154" s="232"/>
      <c r="J154" s="232"/>
      <c r="K154" s="210"/>
    </row>
    <row r="155" spans="1:11" ht="26.25" customHeight="1" thickBot="1" x14ac:dyDescent="0.3">
      <c r="A155" s="100"/>
      <c r="B155" s="236" t="s">
        <v>56</v>
      </c>
      <c r="C155" s="237"/>
      <c r="D155" s="320" t="str">
        <f>C153</f>
        <v/>
      </c>
      <c r="E155" s="420" t="s">
        <v>69</v>
      </c>
      <c r="F155" s="421"/>
      <c r="G155" s="236" t="s">
        <v>56</v>
      </c>
      <c r="H155" s="238"/>
      <c r="I155" s="321" t="str">
        <f>H153</f>
        <v/>
      </c>
      <c r="J155" s="420" t="s">
        <v>69</v>
      </c>
      <c r="K155" s="422"/>
    </row>
    <row r="156" spans="1:11" ht="8.25" customHeight="1" x14ac:dyDescent="0.25">
      <c r="A156" s="100"/>
      <c r="B156" s="230"/>
      <c r="C156" s="214"/>
      <c r="D156" s="231"/>
      <c r="E156" s="214"/>
      <c r="F156" s="214"/>
      <c r="G156" s="232"/>
      <c r="H156" s="232"/>
      <c r="I156" s="232"/>
      <c r="J156" s="232"/>
      <c r="K156" s="233"/>
    </row>
    <row r="157" spans="1:11" ht="10.5" customHeight="1" x14ac:dyDescent="0.25">
      <c r="A157" s="100"/>
      <c r="B157" s="347"/>
      <c r="C157" s="214"/>
      <c r="D157" s="231"/>
      <c r="E157" s="214"/>
      <c r="F157" s="214"/>
      <c r="G157" s="232"/>
      <c r="H157" s="232"/>
      <c r="I157" s="232"/>
      <c r="J157" s="232"/>
      <c r="K157" s="233"/>
    </row>
    <row r="158" spans="1:11" ht="19.5" customHeight="1" x14ac:dyDescent="0.25">
      <c r="A158" s="100"/>
      <c r="B158" s="457" t="s">
        <v>245</v>
      </c>
      <c r="C158" s="458"/>
      <c r="D158" s="458"/>
      <c r="E158" s="458"/>
      <c r="F158" s="458"/>
      <c r="G158" s="458"/>
      <c r="H158" s="458"/>
      <c r="I158" s="458"/>
      <c r="J158" s="458"/>
      <c r="K158" s="459"/>
    </row>
    <row r="159" spans="1:11" ht="52.5" customHeight="1" x14ac:dyDescent="0.25">
      <c r="A159" s="100"/>
      <c r="B159" s="460"/>
      <c r="C159" s="461"/>
      <c r="D159" s="461"/>
      <c r="E159" s="461"/>
      <c r="F159" s="461"/>
      <c r="G159" s="461"/>
      <c r="H159" s="461"/>
      <c r="I159" s="461"/>
      <c r="J159" s="461"/>
      <c r="K159" s="462"/>
    </row>
    <row r="160" spans="1:11" ht="9.75" customHeight="1" x14ac:dyDescent="0.25">
      <c r="A160" s="100"/>
      <c r="B160" s="256"/>
      <c r="C160" s="257"/>
      <c r="D160" s="257"/>
      <c r="E160" s="257"/>
      <c r="F160" s="257"/>
      <c r="G160" s="257"/>
      <c r="H160" s="280"/>
      <c r="I160" s="280"/>
      <c r="J160" s="280"/>
      <c r="K160" s="282"/>
    </row>
    <row r="161" spans="1:15" ht="30.75" customHeight="1" x14ac:dyDescent="0.25">
      <c r="A161" s="100"/>
      <c r="B161" s="377" t="s">
        <v>249</v>
      </c>
      <c r="C161" s="378"/>
      <c r="D161" s="378"/>
      <c r="E161" s="378"/>
      <c r="F161" s="378"/>
      <c r="G161" s="378"/>
      <c r="H161" s="378"/>
      <c r="I161" s="378"/>
      <c r="J161" s="378"/>
      <c r="K161" s="379"/>
      <c r="N161" s="354"/>
      <c r="O161" s="353"/>
    </row>
    <row r="162" spans="1:15" ht="26.25" customHeight="1" x14ac:dyDescent="0.25">
      <c r="A162" s="100"/>
      <c r="B162" s="417" t="s">
        <v>71</v>
      </c>
      <c r="C162" s="432"/>
      <c r="D162" s="432"/>
      <c r="E162" s="432"/>
      <c r="F162" s="433"/>
      <c r="G162" s="417" t="s">
        <v>72</v>
      </c>
      <c r="H162" s="434"/>
      <c r="I162" s="434"/>
      <c r="J162" s="434"/>
      <c r="K162" s="435"/>
    </row>
    <row r="163" spans="1:15" ht="39.75" customHeight="1" x14ac:dyDescent="0.25">
      <c r="A163" s="100"/>
      <c r="B163" s="16" t="s">
        <v>42</v>
      </c>
      <c r="C163" s="15" t="s">
        <v>48</v>
      </c>
      <c r="D163" s="15"/>
      <c r="E163" s="15" t="s">
        <v>49</v>
      </c>
      <c r="F163" s="16" t="s">
        <v>45</v>
      </c>
      <c r="G163" s="14" t="s">
        <v>42</v>
      </c>
      <c r="H163" s="15" t="s">
        <v>48</v>
      </c>
      <c r="I163" s="15"/>
      <c r="J163" s="15" t="s">
        <v>49</v>
      </c>
      <c r="K163" s="14" t="s">
        <v>45</v>
      </c>
    </row>
    <row r="164" spans="1:15" ht="18.75" customHeight="1" x14ac:dyDescent="0.25">
      <c r="A164" s="100"/>
      <c r="B164" s="23"/>
      <c r="C164" s="108"/>
      <c r="D164" s="322">
        <f>(B164*7)+C164-1</f>
        <v>-1</v>
      </c>
      <c r="E164" s="301" t="str">
        <f>IF(AND(B164&gt;0,C164&gt;0),D164,"")</f>
        <v/>
      </c>
      <c r="F164" s="323">
        <f>IF(D164&lt;&gt;0,D164-C164+1,0)</f>
        <v>0</v>
      </c>
      <c r="G164" s="23"/>
      <c r="H164" s="20"/>
      <c r="I164" s="307">
        <f>(G164*7)-1+H164</f>
        <v>-1</v>
      </c>
      <c r="J164" s="300" t="str">
        <f>IF(AND(G164&gt;0,H164&gt;0),I164,"")</f>
        <v/>
      </c>
      <c r="K164" s="303">
        <f>IF(I164&lt;&gt;0,I164-H164+1,0)</f>
        <v>0</v>
      </c>
    </row>
    <row r="165" spans="1:15" ht="18.75" customHeight="1" x14ac:dyDescent="0.25">
      <c r="A165" s="100"/>
      <c r="B165" s="23"/>
      <c r="C165" s="108"/>
      <c r="D165" s="307">
        <f t="shared" ref="D165:D166" si="13">(B165*7)+C165-1</f>
        <v>-1</v>
      </c>
      <c r="E165" s="301" t="str">
        <f>IF(AND(B165&gt;0,C165&gt;0),D165,"")</f>
        <v/>
      </c>
      <c r="F165" s="323">
        <f>IF(B165&gt;0,D165-C165+1,0)</f>
        <v>0</v>
      </c>
      <c r="G165" s="23"/>
      <c r="H165" s="20"/>
      <c r="I165" s="307">
        <f t="shared" ref="I165:I166" si="14">(G165*7)-1+H165</f>
        <v>-1</v>
      </c>
      <c r="J165" s="300" t="str">
        <f>IF(AND(G165&gt;0,H165&gt;0),I165,"")</f>
        <v/>
      </c>
      <c r="K165" s="303">
        <f t="shared" ref="K165:K166" si="15">IF(I165&lt;&gt;0,I165-H165+1,0)</f>
        <v>0</v>
      </c>
    </row>
    <row r="166" spans="1:15" ht="18.75" customHeight="1" x14ac:dyDescent="0.25">
      <c r="A166" s="100"/>
      <c r="B166" s="23"/>
      <c r="C166" s="108"/>
      <c r="D166" s="307">
        <f t="shared" si="13"/>
        <v>-1</v>
      </c>
      <c r="E166" s="301" t="str">
        <f>IF(AND(B166&gt;0,C166&gt;0),D166,"")</f>
        <v/>
      </c>
      <c r="F166" s="323">
        <f>IF(B166&lt;&gt;0,D166-C166+1,0)</f>
        <v>0</v>
      </c>
      <c r="G166" s="23"/>
      <c r="H166" s="20"/>
      <c r="I166" s="307">
        <f t="shared" si="14"/>
        <v>-1</v>
      </c>
      <c r="J166" s="300" t="str">
        <f>IF(AND(G166&gt;0,H166&gt;0),I166,"")</f>
        <v/>
      </c>
      <c r="K166" s="303">
        <f t="shared" si="15"/>
        <v>0</v>
      </c>
    </row>
    <row r="167" spans="1:15" ht="18.75" customHeight="1" x14ac:dyDescent="0.25">
      <c r="A167" s="100"/>
      <c r="B167" s="121"/>
      <c r="C167" s="122"/>
      <c r="D167" s="324"/>
      <c r="E167" s="325" t="s">
        <v>50</v>
      </c>
      <c r="F167" s="323">
        <f>SUM(F164:F166)</f>
        <v>0</v>
      </c>
      <c r="G167" s="123"/>
      <c r="H167" s="122"/>
      <c r="I167" s="324"/>
      <c r="J167" s="326" t="s">
        <v>50</v>
      </c>
      <c r="K167" s="303">
        <f>SUM(K164:K166)</f>
        <v>0</v>
      </c>
    </row>
    <row r="168" spans="1:15" ht="19.5" customHeight="1" thickBot="1" x14ac:dyDescent="0.3">
      <c r="A168" s="100"/>
      <c r="B168" s="360"/>
      <c r="C168" s="361"/>
      <c r="D168" s="362"/>
      <c r="E168" s="361"/>
      <c r="F168" s="363"/>
      <c r="G168" s="364"/>
      <c r="H168" s="361"/>
      <c r="I168" s="365"/>
      <c r="J168" s="361"/>
      <c r="K168" s="366"/>
    </row>
    <row r="169" spans="1:15" ht="19.5" customHeight="1" thickBot="1" x14ac:dyDescent="0.3">
      <c r="A169" s="100"/>
      <c r="B169" s="236" t="s">
        <v>56</v>
      </c>
      <c r="C169" s="237"/>
      <c r="D169" s="320" t="str">
        <f>IF(MAX(E164:E166)&gt;0,MAX(E164:E166),"")</f>
        <v/>
      </c>
      <c r="E169" s="420" t="s">
        <v>69</v>
      </c>
      <c r="F169" s="421"/>
      <c r="G169" s="236" t="s">
        <v>56</v>
      </c>
      <c r="H169" s="238"/>
      <c r="I169" s="320" t="str">
        <f>IF(MAX(J164:J166)&gt;0,MAX(J164:J166),"")</f>
        <v/>
      </c>
      <c r="J169" s="420" t="s">
        <v>69</v>
      </c>
      <c r="K169" s="422"/>
    </row>
    <row r="170" spans="1:15" ht="19.5" customHeight="1" x14ac:dyDescent="0.25">
      <c r="A170" s="100"/>
      <c r="B170" s="659"/>
      <c r="C170" s="660"/>
      <c r="D170" s="660"/>
      <c r="E170" s="660"/>
      <c r="F170" s="660"/>
      <c r="G170" s="660"/>
      <c r="H170" s="660"/>
      <c r="I170" s="660"/>
      <c r="J170" s="660"/>
      <c r="K170" s="661"/>
    </row>
    <row r="171" spans="1:15" ht="9.75" customHeight="1" x14ac:dyDescent="0.25">
      <c r="A171" s="100"/>
      <c r="B171" s="256"/>
      <c r="C171" s="253"/>
      <c r="D171" s="253"/>
      <c r="E171" s="257"/>
      <c r="F171" s="257"/>
      <c r="G171" s="257"/>
      <c r="H171" s="257"/>
      <c r="I171" s="257"/>
      <c r="J171" s="257"/>
      <c r="K171" s="258"/>
    </row>
    <row r="172" spans="1:15" ht="24" customHeight="1" x14ac:dyDescent="0.25">
      <c r="A172" s="100"/>
      <c r="B172" s="402" t="s">
        <v>84</v>
      </c>
      <c r="C172" s="471"/>
      <c r="D172" s="471"/>
      <c r="E172" s="471"/>
      <c r="F172" s="471"/>
      <c r="G172" s="471"/>
      <c r="H172" s="259" t="str">
        <f>+IF(F176&lt;0," Du udskyder flere uger end der er tilbage","")</f>
        <v/>
      </c>
      <c r="I172" s="260"/>
      <c r="J172" s="261"/>
      <c r="K172" s="243"/>
    </row>
    <row r="173" spans="1:15" ht="26.25" customHeight="1" x14ac:dyDescent="0.25">
      <c r="A173" s="100"/>
      <c r="B173" s="630" t="s">
        <v>74</v>
      </c>
      <c r="C173" s="535"/>
      <c r="D173" s="35"/>
      <c r="E173" s="486" t="s">
        <v>85</v>
      </c>
      <c r="F173" s="487"/>
      <c r="G173" s="488"/>
      <c r="H173" s="534" t="s">
        <v>86</v>
      </c>
      <c r="I173" s="534"/>
      <c r="J173" s="535"/>
      <c r="K173" s="536"/>
    </row>
    <row r="174" spans="1:15" ht="20.25" customHeight="1" x14ac:dyDescent="0.25">
      <c r="A174" s="100"/>
      <c r="B174" s="540"/>
      <c r="C174" s="541"/>
      <c r="D174" s="35"/>
      <c r="E174" s="489"/>
      <c r="F174" s="491"/>
      <c r="G174" s="490"/>
      <c r="H174" s="542"/>
      <c r="I174" s="542"/>
      <c r="J174" s="543"/>
      <c r="K174" s="544"/>
    </row>
    <row r="175" spans="1:15" ht="19.5" customHeight="1" thickBot="1" x14ac:dyDescent="0.3">
      <c r="A175" s="100"/>
      <c r="B175" s="633" t="s">
        <v>87</v>
      </c>
      <c r="C175" s="671"/>
      <c r="D175" s="672"/>
      <c r="E175" s="671"/>
      <c r="F175" s="673"/>
      <c r="G175" s="633" t="s">
        <v>88</v>
      </c>
      <c r="H175" s="671"/>
      <c r="I175" s="672"/>
      <c r="J175" s="671"/>
      <c r="K175" s="673"/>
    </row>
    <row r="176" spans="1:15" ht="31.15" customHeight="1" thickBot="1" x14ac:dyDescent="0.3">
      <c r="A176" s="100"/>
      <c r="B176" s="182" t="s">
        <v>80</v>
      </c>
      <c r="C176" s="46"/>
      <c r="D176" s="653" t="s">
        <v>89</v>
      </c>
      <c r="E176" s="654"/>
      <c r="F176" s="305">
        <f>IF(E174="",0,D138-C176)</f>
        <v>0</v>
      </c>
      <c r="G176" s="206" t="s">
        <v>80</v>
      </c>
      <c r="H176" s="46"/>
      <c r="I176" s="653" t="s">
        <v>89</v>
      </c>
      <c r="J176" s="654"/>
      <c r="K176" s="305">
        <f>IF(H174="",0,I138-H176)</f>
        <v>0</v>
      </c>
    </row>
    <row r="177" spans="1:12" ht="27.75" customHeight="1" x14ac:dyDescent="0.25">
      <c r="A177" s="100"/>
      <c r="B177" s="676" t="str">
        <f>IF(E144&lt;=0,"","Retten til udskydelse af orlov kan ikke benyttes, da du har valgt at forlænge orloven, jf. pkt. 8")</f>
        <v/>
      </c>
      <c r="C177" s="677"/>
      <c r="D177" s="678"/>
      <c r="E177" s="677"/>
      <c r="F177" s="679"/>
      <c r="G177" s="674" t="str">
        <f>IF(H144&lt;=0,"","Retten til udskydelse af orlov kan ikke benyttes, da du har valgt at forlænge orloven, jf. pkt. 8")</f>
        <v/>
      </c>
      <c r="H177" s="674"/>
      <c r="I177" s="675"/>
      <c r="J177" s="674"/>
      <c r="K177" s="675"/>
    </row>
    <row r="178" spans="1:12" ht="21" customHeight="1" x14ac:dyDescent="0.25">
      <c r="A178" s="100"/>
      <c r="B178" s="680" t="s">
        <v>90</v>
      </c>
      <c r="C178" s="681"/>
      <c r="D178" s="681"/>
      <c r="E178" s="681"/>
      <c r="F178" s="681"/>
      <c r="G178" s="681"/>
      <c r="H178" s="681"/>
      <c r="I178" s="681"/>
      <c r="J178" s="681"/>
      <c r="K178" s="682"/>
    </row>
    <row r="179" spans="1:12" ht="27.75" customHeight="1" x14ac:dyDescent="0.25">
      <c r="A179" s="100"/>
      <c r="B179" s="683"/>
      <c r="C179" s="684"/>
      <c r="D179" s="684"/>
      <c r="E179" s="684"/>
      <c r="F179" s="684"/>
      <c r="G179" s="684"/>
      <c r="H179" s="684"/>
      <c r="I179" s="684"/>
      <c r="J179" s="684"/>
      <c r="K179" s="685"/>
    </row>
    <row r="180" spans="1:12" ht="9.75" customHeight="1" x14ac:dyDescent="0.25">
      <c r="A180" s="100"/>
      <c r="B180" s="256"/>
      <c r="C180" s="253">
        <f>(C179-B179)+1</f>
        <v>1</v>
      </c>
      <c r="D180" s="253"/>
      <c r="E180" s="257"/>
      <c r="F180" s="257"/>
      <c r="G180" s="257"/>
      <c r="H180" s="257"/>
      <c r="I180" s="257"/>
      <c r="J180" s="257"/>
      <c r="K180" s="258"/>
    </row>
    <row r="181" spans="1:12" ht="23.25" customHeight="1" x14ac:dyDescent="0.25">
      <c r="A181" s="100"/>
      <c r="B181" s="262" t="s">
        <v>91</v>
      </c>
      <c r="C181" s="263"/>
      <c r="D181" s="263"/>
      <c r="E181" s="263"/>
      <c r="F181" s="263"/>
      <c r="G181" s="263"/>
      <c r="H181" s="259"/>
      <c r="I181" s="261"/>
      <c r="J181" s="264"/>
      <c r="K181" s="265"/>
      <c r="L181" s="213"/>
    </row>
    <row r="182" spans="1:12" ht="26.25" customHeight="1" x14ac:dyDescent="0.25">
      <c r="A182" s="100"/>
      <c r="B182" s="630" t="s">
        <v>74</v>
      </c>
      <c r="C182" s="535"/>
      <c r="D182" s="35"/>
      <c r="E182" s="486" t="s">
        <v>75</v>
      </c>
      <c r="F182" s="487"/>
      <c r="G182" s="488"/>
      <c r="H182" s="534" t="s">
        <v>92</v>
      </c>
      <c r="I182" s="534"/>
      <c r="J182" s="535"/>
      <c r="K182" s="536"/>
    </row>
    <row r="183" spans="1:12" ht="20.25" customHeight="1" x14ac:dyDescent="0.25">
      <c r="A183" s="100"/>
      <c r="B183" s="540"/>
      <c r="C183" s="541"/>
      <c r="D183" s="35"/>
      <c r="E183" s="489"/>
      <c r="F183" s="491"/>
      <c r="G183" s="490"/>
      <c r="H183" s="542"/>
      <c r="I183" s="542"/>
      <c r="J183" s="543"/>
      <c r="K183" s="544"/>
    </row>
    <row r="184" spans="1:12" ht="20.25" customHeight="1" thickBot="1" x14ac:dyDescent="0.3">
      <c r="A184" s="100"/>
      <c r="B184" s="484" t="s">
        <v>93</v>
      </c>
      <c r="C184" s="545"/>
      <c r="D184" s="546"/>
      <c r="E184" s="546"/>
      <c r="F184" s="547"/>
      <c r="G184" s="484" t="s">
        <v>88</v>
      </c>
      <c r="H184" s="545"/>
      <c r="I184" s="546"/>
      <c r="J184" s="546"/>
      <c r="K184" s="547"/>
    </row>
    <row r="185" spans="1:12" ht="18.75" customHeight="1" thickBot="1" x14ac:dyDescent="0.3">
      <c r="A185" s="100"/>
      <c r="B185" s="36" t="s">
        <v>80</v>
      </c>
      <c r="C185" s="212"/>
      <c r="D185" s="653" t="s">
        <v>89</v>
      </c>
      <c r="E185" s="654"/>
      <c r="F185" s="331" t="str">
        <f>IF(E183="x",D138-C176-C185,"")</f>
        <v/>
      </c>
      <c r="G185" s="205" t="s">
        <v>80</v>
      </c>
      <c r="H185" s="212"/>
      <c r="I185" s="653" t="s">
        <v>89</v>
      </c>
      <c r="J185" s="654"/>
      <c r="K185" s="331" t="str">
        <f>IF(H183="x",I138-H176-H185,"")</f>
        <v/>
      </c>
    </row>
    <row r="186" spans="1:12" ht="18.75" customHeight="1" x14ac:dyDescent="0.25">
      <c r="A186" s="100"/>
      <c r="B186" s="646" t="str">
        <f>+IF(C185&lt;0," Du udskyder flere uger end der er tilbage","")</f>
        <v/>
      </c>
      <c r="C186" s="647"/>
      <c r="D186" s="648"/>
      <c r="E186" s="648"/>
      <c r="F186" s="648"/>
      <c r="G186" s="656"/>
      <c r="H186" s="656"/>
      <c r="I186" s="657"/>
      <c r="J186" s="657"/>
      <c r="K186" s="658"/>
    </row>
    <row r="187" spans="1:12" ht="18.75" customHeight="1" x14ac:dyDescent="0.25">
      <c r="A187" s="100"/>
      <c r="B187" s="476" t="str">
        <f>IF(OR(E144="x",H144="x"),"Retten til udskydelse af orlov kan ikke benyttes, da du har valgt at forlænge orloven, jf. pkt. 8","")</f>
        <v/>
      </c>
      <c r="C187" s="477"/>
      <c r="D187" s="477"/>
      <c r="E187" s="477"/>
      <c r="F187" s="477"/>
      <c r="G187" s="477"/>
      <c r="H187" s="477"/>
      <c r="I187" s="477"/>
      <c r="J187" s="477"/>
      <c r="K187" s="478"/>
    </row>
    <row r="188" spans="1:12" ht="10.5" customHeight="1" x14ac:dyDescent="0.25">
      <c r="A188" s="100"/>
      <c r="B188" s="473" t="s">
        <v>94</v>
      </c>
      <c r="C188" s="474"/>
      <c r="D188" s="474"/>
      <c r="E188" s="474"/>
      <c r="F188" s="474"/>
      <c r="G188" s="474"/>
      <c r="H188" s="474"/>
      <c r="I188" s="474"/>
      <c r="J188" s="474"/>
      <c r="K188" s="475"/>
    </row>
    <row r="189" spans="1:12" ht="53.25" customHeight="1" x14ac:dyDescent="0.25">
      <c r="A189" s="100"/>
      <c r="B189" s="460"/>
      <c r="C189" s="461"/>
      <c r="D189" s="461"/>
      <c r="E189" s="461"/>
      <c r="F189" s="461"/>
      <c r="G189" s="461"/>
      <c r="H189" s="461"/>
      <c r="I189" s="461"/>
      <c r="J189" s="461"/>
      <c r="K189" s="462"/>
    </row>
    <row r="190" spans="1:12" ht="18" customHeight="1" x14ac:dyDescent="0.3">
      <c r="A190" s="100"/>
      <c r="B190" s="266"/>
      <c r="C190" s="257"/>
      <c r="D190" s="257"/>
      <c r="E190" s="257"/>
      <c r="F190" s="257"/>
      <c r="G190" s="257"/>
      <c r="H190" s="257"/>
      <c r="I190" s="257"/>
      <c r="J190" s="257"/>
      <c r="K190" s="258"/>
    </row>
    <row r="191" spans="1:12" ht="24" customHeight="1" x14ac:dyDescent="0.25">
      <c r="A191" s="100"/>
      <c r="B191" s="402" t="s">
        <v>95</v>
      </c>
      <c r="C191" s="471"/>
      <c r="D191" s="471"/>
      <c r="E191" s="471"/>
      <c r="F191" s="471"/>
      <c r="G191" s="471"/>
      <c r="H191" s="471"/>
      <c r="I191" s="471"/>
      <c r="J191" s="471"/>
      <c r="K191" s="472"/>
    </row>
    <row r="192" spans="1:12" ht="26.25" customHeight="1" x14ac:dyDescent="0.25">
      <c r="A192" s="100"/>
      <c r="B192" s="630" t="s">
        <v>96</v>
      </c>
      <c r="C192" s="535"/>
      <c r="D192" s="37"/>
      <c r="E192" s="486" t="s">
        <v>97</v>
      </c>
      <c r="F192" s="545"/>
      <c r="G192" s="485"/>
      <c r="H192" s="534" t="s">
        <v>98</v>
      </c>
      <c r="I192" s="534"/>
      <c r="J192" s="535"/>
      <c r="K192" s="536"/>
    </row>
    <row r="193" spans="1:11" ht="20.25" customHeight="1" thickBot="1" x14ac:dyDescent="0.3">
      <c r="A193" s="100"/>
      <c r="B193" s="655"/>
      <c r="C193" s="541"/>
      <c r="D193" s="35"/>
      <c r="E193" s="649"/>
      <c r="F193" s="650"/>
      <c r="G193" s="651"/>
      <c r="H193" s="652"/>
      <c r="I193" s="652"/>
      <c r="J193" s="543"/>
      <c r="K193" s="544"/>
    </row>
    <row r="194" spans="1:11" ht="19.5" customHeight="1" thickBot="1" x14ac:dyDescent="0.3">
      <c r="A194" s="100"/>
      <c r="B194" s="463" t="s">
        <v>99</v>
      </c>
      <c r="C194" s="464"/>
      <c r="D194" s="533"/>
      <c r="E194" s="357"/>
      <c r="F194" s="519" t="s">
        <v>100</v>
      </c>
      <c r="G194" s="520"/>
      <c r="H194" s="520"/>
      <c r="I194" s="520"/>
      <c r="J194" s="520"/>
      <c r="K194" s="270"/>
    </row>
    <row r="195" spans="1:11" ht="39.75" customHeight="1" x14ac:dyDescent="0.25">
      <c r="A195" s="100"/>
      <c r="B195" s="465" t="s">
        <v>101</v>
      </c>
      <c r="C195" s="466"/>
      <c r="D195" s="466"/>
      <c r="E195" s="466"/>
      <c r="F195" s="466"/>
      <c r="G195" s="466"/>
      <c r="H195" s="467"/>
      <c r="I195" s="38" t="s">
        <v>102</v>
      </c>
      <c r="J195" s="15" t="s">
        <v>48</v>
      </c>
      <c r="K195" s="74" t="s">
        <v>49</v>
      </c>
    </row>
    <row r="196" spans="1:11" ht="19.5" customHeight="1" x14ac:dyDescent="0.25">
      <c r="A196" s="100"/>
      <c r="B196" s="468"/>
      <c r="C196" s="469"/>
      <c r="D196" s="469"/>
      <c r="E196" s="469"/>
      <c r="F196" s="469"/>
      <c r="G196" s="469"/>
      <c r="H196" s="470"/>
      <c r="I196" s="332" t="str">
        <f>IF(K194&gt;0,'Genoptagelse pkt. 12 beregning'!G12,"")</f>
        <v/>
      </c>
      <c r="J196" s="20"/>
      <c r="K196" s="333" t="str">
        <f>IF(AND(I196&gt;0,J196&gt;0),I197,"")</f>
        <v/>
      </c>
    </row>
    <row r="197" spans="1:11" ht="20.25" customHeight="1" thickBot="1" x14ac:dyDescent="0.3">
      <c r="A197" s="100"/>
      <c r="B197" s="39"/>
      <c r="C197" s="12"/>
      <c r="D197" s="40"/>
      <c r="E197" s="12"/>
      <c r="F197" s="12"/>
      <c r="G197" s="41"/>
      <c r="H197" s="41"/>
      <c r="I197" s="117" t="e">
        <f>I196*7+J196-1</f>
        <v>#VALUE!</v>
      </c>
      <c r="J197" s="42"/>
      <c r="K197" s="268" t="e">
        <f>I196*7</f>
        <v>#VALUE!</v>
      </c>
    </row>
    <row r="198" spans="1:11" s="267" customFormat="1" ht="22.5" customHeight="1" thickBot="1" x14ac:dyDescent="0.25">
      <c r="A198" s="339"/>
      <c r="B198" s="463" t="s">
        <v>103</v>
      </c>
      <c r="C198" s="464"/>
      <c r="D198" s="464"/>
      <c r="E198" s="464"/>
      <c r="F198" s="464"/>
      <c r="G198" s="464"/>
      <c r="H198" s="464"/>
      <c r="I198" s="464"/>
      <c r="J198" s="464"/>
      <c r="K198" s="334">
        <f>IF(AND(E194&gt;0,K194&gt;0),IF(E194&gt;K194,E194-K194,0),0)</f>
        <v>0</v>
      </c>
    </row>
    <row r="199" spans="1:11" ht="21.75" customHeight="1" x14ac:dyDescent="0.25">
      <c r="A199" s="100"/>
      <c r="B199" s="43" t="str">
        <f>CONCATENATE("Skriv her hvordan de ",K198, " (timer du ikke arbejder p.g.a. aftalen) fordeles på ugedagene:")</f>
        <v>Skriv her hvordan de 0 (timer du ikke arbejder p.g.a. aftalen) fordeles på ugedagene:</v>
      </c>
      <c r="C199" s="44"/>
      <c r="D199" s="44"/>
      <c r="E199" s="44"/>
      <c r="F199" s="44"/>
      <c r="G199" s="44"/>
      <c r="H199" s="44"/>
      <c r="I199" s="44"/>
      <c r="J199" s="44"/>
      <c r="K199" s="269"/>
    </row>
    <row r="200" spans="1:11" ht="25.5" customHeight="1" x14ac:dyDescent="0.25">
      <c r="A200" s="100"/>
      <c r="B200" s="24" t="s">
        <v>104</v>
      </c>
      <c r="C200" s="24" t="s">
        <v>105</v>
      </c>
      <c r="D200" s="24" t="s">
        <v>106</v>
      </c>
      <c r="E200" s="24" t="s">
        <v>107</v>
      </c>
      <c r="F200" s="24" t="s">
        <v>108</v>
      </c>
      <c r="G200" s="45" t="s">
        <v>109</v>
      </c>
      <c r="H200" s="45" t="s">
        <v>110</v>
      </c>
      <c r="I200" s="118">
        <f>SUM(B201:H201)</f>
        <v>0</v>
      </c>
      <c r="J200" s="119" t="str">
        <f>IF(E194-K194-I200=0,"","Hov, det stemmer ikke")</f>
        <v/>
      </c>
      <c r="K200" s="35" t="s">
        <v>111</v>
      </c>
    </row>
    <row r="201" spans="1:11" ht="32.450000000000003" customHeight="1" x14ac:dyDescent="0.25">
      <c r="A201" s="100"/>
      <c r="B201" s="46"/>
      <c r="C201" s="46"/>
      <c r="D201" s="46"/>
      <c r="E201" s="46"/>
      <c r="F201" s="46"/>
      <c r="G201" s="46" t="s">
        <v>25</v>
      </c>
      <c r="H201" s="47"/>
      <c r="I201" s="644" t="str">
        <f>IF(I200&gt;0,"","Husk at udfylde, hvordan arbejdstiden nedsættes")</f>
        <v>Husk at udfylde, hvordan arbejdstiden nedsættes</v>
      </c>
      <c r="J201" s="645"/>
      <c r="K201" s="335" t="str">
        <f>IF(B193="x"," ",IF(SUM(B201:J201)=K198,"OK","Fejl"))</f>
        <v>OK</v>
      </c>
    </row>
    <row r="202" spans="1:11" ht="95.25" customHeight="1" x14ac:dyDescent="0.25">
      <c r="A202" s="100"/>
      <c r="B202" s="457" t="s">
        <v>112</v>
      </c>
      <c r="C202" s="458"/>
      <c r="D202" s="458"/>
      <c r="E202" s="458"/>
      <c r="F202" s="458"/>
      <c r="G202" s="458"/>
      <c r="H202" s="458"/>
      <c r="I202" s="458"/>
      <c r="J202" s="458"/>
      <c r="K202" s="459"/>
    </row>
    <row r="203" spans="1:11" ht="19.5" customHeight="1" x14ac:dyDescent="0.25">
      <c r="A203" s="100"/>
      <c r="B203" s="460"/>
      <c r="C203" s="461"/>
      <c r="D203" s="461"/>
      <c r="E203" s="461"/>
      <c r="F203" s="461"/>
      <c r="G203" s="461"/>
      <c r="H203" s="461"/>
      <c r="I203" s="461"/>
      <c r="J203" s="461"/>
      <c r="K203" s="462"/>
    </row>
    <row r="204" spans="1:11" ht="19.5" customHeight="1" x14ac:dyDescent="0.25">
      <c r="A204" s="100"/>
      <c r="B204" s="454" t="s">
        <v>113</v>
      </c>
      <c r="C204" s="455"/>
      <c r="D204" s="455"/>
      <c r="E204" s="455"/>
      <c r="F204" s="455"/>
      <c r="G204" s="455"/>
      <c r="H204" s="455"/>
      <c r="I204" s="455"/>
      <c r="J204" s="455"/>
      <c r="K204" s="456"/>
    </row>
    <row r="205" spans="1:11" ht="45.75" customHeight="1" x14ac:dyDescent="0.25">
      <c r="A205" s="100"/>
      <c r="B205" s="522"/>
      <c r="C205" s="523"/>
      <c r="D205" s="523"/>
      <c r="E205" s="523"/>
      <c r="F205" s="523"/>
      <c r="G205" s="523"/>
      <c r="H205" s="523"/>
      <c r="I205" s="523"/>
      <c r="J205" s="523"/>
      <c r="K205" s="524"/>
    </row>
    <row r="206" spans="1:11" ht="45.75" customHeight="1" x14ac:dyDescent="0.25">
      <c r="A206" s="100"/>
      <c r="B206" s="525" t="s">
        <v>114</v>
      </c>
      <c r="C206" s="526"/>
      <c r="D206" s="527"/>
      <c r="E206" s="336" t="str">
        <f>IF(K194&gt;0,'Genoptagelse pkt. 12 beregning'!G6-('Genoptagelse pkt. 12 beregning'!G12*'Genoptagelse pkt. 12 beregning'!G9),"")</f>
        <v/>
      </c>
      <c r="F206" s="525" t="s">
        <v>115</v>
      </c>
      <c r="G206" s="526"/>
      <c r="H206" s="527"/>
      <c r="I206" s="336" t="str">
        <f>IF(K194&gt;0,('Genoptagelse pkt. 12 beregning'!G6-('Genoptagelse pkt. 12 beregning'!G12*'Genoptagelse pkt. 12 beregning'!G9))/7,"")</f>
        <v/>
      </c>
      <c r="J206" s="48"/>
      <c r="K206" s="49"/>
    </row>
    <row r="207" spans="1:11" ht="9" customHeight="1" x14ac:dyDescent="0.25">
      <c r="A207" s="100"/>
      <c r="B207" s="50"/>
      <c r="C207" s="51"/>
      <c r="D207" s="51"/>
      <c r="E207" s="51"/>
      <c r="F207" s="51"/>
      <c r="G207" s="51"/>
      <c r="H207" s="51"/>
      <c r="I207" s="51"/>
      <c r="J207" s="51"/>
      <c r="K207" s="52"/>
    </row>
    <row r="208" spans="1:11" ht="28.5" customHeight="1" x14ac:dyDescent="0.25">
      <c r="A208" s="100"/>
      <c r="B208" s="528" t="s">
        <v>116</v>
      </c>
      <c r="C208" s="529"/>
      <c r="D208" s="529"/>
      <c r="E208" s="529"/>
      <c r="F208" s="529"/>
      <c r="G208" s="529"/>
      <c r="H208" s="529"/>
      <c r="I208" s="529"/>
      <c r="J208" s="529"/>
      <c r="K208" s="530"/>
    </row>
    <row r="209" spans="1:11" ht="45" customHeight="1" x14ac:dyDescent="0.25">
      <c r="A209" s="100"/>
      <c r="B209" s="53"/>
      <c r="C209" s="54"/>
      <c r="D209" s="54"/>
      <c r="E209" s="54"/>
      <c r="F209" s="54"/>
      <c r="G209" s="54"/>
      <c r="H209" s="55"/>
      <c r="I209" s="55"/>
      <c r="J209" s="55"/>
      <c r="K209" s="56"/>
    </row>
    <row r="210" spans="1:11" ht="18" customHeight="1" x14ac:dyDescent="0.25">
      <c r="A210" s="100"/>
      <c r="B210" s="27" t="s">
        <v>117</v>
      </c>
      <c r="C210" s="28"/>
      <c r="D210" s="28"/>
      <c r="E210" s="28" t="s">
        <v>118</v>
      </c>
      <c r="F210" s="28"/>
      <c r="G210" s="28"/>
      <c r="H210" s="55"/>
      <c r="I210" s="55"/>
      <c r="J210" s="55"/>
      <c r="K210" s="56"/>
    </row>
    <row r="211" spans="1:11" ht="41.25" customHeight="1" x14ac:dyDescent="0.25">
      <c r="A211" s="100"/>
      <c r="B211" s="57"/>
      <c r="C211" s="58"/>
      <c r="D211" s="58"/>
      <c r="E211" s="58"/>
      <c r="F211" s="58"/>
      <c r="G211" s="58"/>
      <c r="H211" s="55"/>
      <c r="I211" s="55"/>
      <c r="J211" s="55"/>
      <c r="K211" s="56"/>
    </row>
    <row r="212" spans="1:11" ht="19.5" customHeight="1" x14ac:dyDescent="0.25">
      <c r="A212" s="100"/>
      <c r="B212" s="27" t="s">
        <v>117</v>
      </c>
      <c r="C212" s="28"/>
      <c r="D212" s="28"/>
      <c r="E212" s="28" t="s">
        <v>119</v>
      </c>
      <c r="F212" s="28"/>
      <c r="G212" s="28"/>
      <c r="H212" s="55"/>
      <c r="I212" s="55"/>
      <c r="J212" s="55"/>
      <c r="K212" s="56"/>
    </row>
    <row r="213" spans="1:11" ht="20.25" customHeight="1" x14ac:dyDescent="0.25">
      <c r="A213" s="100"/>
      <c r="B213" s="25"/>
      <c r="H213" s="55"/>
      <c r="I213" s="55"/>
      <c r="J213" s="55"/>
      <c r="K213" s="56"/>
    </row>
    <row r="214" spans="1:11" ht="9" customHeight="1" x14ac:dyDescent="0.25">
      <c r="A214" s="100"/>
      <c r="B214" s="39"/>
      <c r="C214" s="12"/>
      <c r="D214" s="12"/>
      <c r="E214" s="12"/>
      <c r="F214" s="12"/>
      <c r="G214" s="12"/>
      <c r="H214" s="59"/>
      <c r="I214" s="59"/>
      <c r="J214" s="59"/>
      <c r="K214" s="60"/>
    </row>
    <row r="215" spans="1:11" ht="36.75" customHeight="1" x14ac:dyDescent="0.25">
      <c r="A215" s="100"/>
      <c r="B215" s="531" t="s">
        <v>120</v>
      </c>
      <c r="C215" s="532"/>
      <c r="D215" s="532"/>
      <c r="E215" s="532"/>
      <c r="F215" s="532"/>
      <c r="G215" s="532"/>
      <c r="H215" s="532"/>
      <c r="I215" s="532"/>
      <c r="J215" s="532"/>
      <c r="K215" s="271"/>
    </row>
    <row r="216" spans="1:11" ht="22.5" customHeight="1" x14ac:dyDescent="0.25">
      <c r="A216" s="100"/>
      <c r="B216" s="537" t="s">
        <v>121</v>
      </c>
      <c r="C216" s="538"/>
      <c r="D216" s="538"/>
      <c r="E216" s="538"/>
      <c r="F216" s="538"/>
      <c r="G216" s="538"/>
      <c r="H216" s="538"/>
      <c r="I216" s="538"/>
      <c r="J216" s="538"/>
      <c r="K216" s="539"/>
    </row>
    <row r="217" spans="1:11" ht="31.15" customHeight="1" x14ac:dyDescent="0.25">
      <c r="A217" s="100"/>
      <c r="B217" s="516" t="s">
        <v>122</v>
      </c>
      <c r="C217" s="517"/>
      <c r="D217" s="517"/>
      <c r="E217" s="518"/>
      <c r="F217" s="33"/>
      <c r="G217" s="519" t="s">
        <v>123</v>
      </c>
      <c r="H217" s="520"/>
      <c r="I217" s="520"/>
      <c r="J217" s="521"/>
      <c r="K217" s="64"/>
    </row>
    <row r="218" spans="1:11" ht="27.6" customHeight="1" x14ac:dyDescent="0.25">
      <c r="A218" s="100"/>
      <c r="B218" s="516" t="s">
        <v>124</v>
      </c>
      <c r="C218" s="517"/>
      <c r="D218" s="517"/>
      <c r="E218" s="518"/>
      <c r="F218" s="65"/>
      <c r="G218" s="66"/>
      <c r="H218" s="67"/>
      <c r="I218" s="67"/>
      <c r="J218" s="67"/>
      <c r="K218" s="68"/>
    </row>
    <row r="219" spans="1:11" ht="22.5" customHeight="1" x14ac:dyDescent="0.25">
      <c r="A219" s="100"/>
      <c r="B219" s="61"/>
      <c r="C219" s="62"/>
      <c r="D219" s="62"/>
      <c r="E219" s="62"/>
      <c r="F219" s="69"/>
      <c r="G219" s="70"/>
      <c r="H219" s="71"/>
      <c r="I219" s="71"/>
      <c r="J219" s="71"/>
      <c r="K219" s="63"/>
    </row>
    <row r="220" spans="1:11" ht="15" customHeight="1" x14ac:dyDescent="0.25">
      <c r="A220" s="100"/>
      <c r="B220" s="537" t="s">
        <v>125</v>
      </c>
      <c r="C220" s="538"/>
      <c r="D220" s="538"/>
      <c r="E220" s="538"/>
      <c r="F220" s="538"/>
      <c r="G220" s="538"/>
      <c r="H220" s="538"/>
      <c r="I220" s="538"/>
      <c r="J220" s="538"/>
      <c r="K220" s="539"/>
    </row>
    <row r="221" spans="1:11" ht="30" customHeight="1" x14ac:dyDescent="0.25">
      <c r="A221" s="100"/>
      <c r="B221" s="39"/>
      <c r="C221" s="67"/>
      <c r="D221" s="67"/>
      <c r="E221" s="72"/>
      <c r="F221" s="73" t="s">
        <v>25</v>
      </c>
      <c r="G221" s="74" t="s">
        <v>126</v>
      </c>
      <c r="H221" s="74" t="s">
        <v>127</v>
      </c>
      <c r="I221" s="75"/>
      <c r="J221" s="594" t="s">
        <v>128</v>
      </c>
      <c r="K221" s="595"/>
    </row>
    <row r="222" spans="1:11" ht="21.75" customHeight="1" x14ac:dyDescent="0.25">
      <c r="A222" s="100"/>
      <c r="B222" s="76" t="s">
        <v>129</v>
      </c>
      <c r="C222" s="77"/>
      <c r="D222" s="77"/>
      <c r="E222" s="78"/>
      <c r="F222" s="73" t="s">
        <v>25</v>
      </c>
      <c r="G222" s="79"/>
      <c r="H222" s="80"/>
      <c r="I222" s="73" t="s">
        <v>25</v>
      </c>
      <c r="J222" s="631"/>
      <c r="K222" s="632"/>
    </row>
    <row r="223" spans="1:11" ht="27.75" customHeight="1" x14ac:dyDescent="0.25">
      <c r="A223" s="100"/>
      <c r="B223" s="39"/>
      <c r="C223" s="67"/>
      <c r="D223" s="67"/>
      <c r="E223" s="72"/>
      <c r="F223" s="73" t="s">
        <v>25</v>
      </c>
      <c r="G223" s="74" t="s">
        <v>126</v>
      </c>
      <c r="H223" s="74" t="s">
        <v>127</v>
      </c>
      <c r="I223" s="73" t="s">
        <v>25</v>
      </c>
      <c r="J223" s="633" t="s">
        <v>128</v>
      </c>
      <c r="K223" s="634"/>
    </row>
    <row r="224" spans="1:11" ht="20.25" customHeight="1" x14ac:dyDescent="0.25">
      <c r="A224" s="100"/>
      <c r="B224" s="76" t="s">
        <v>129</v>
      </c>
      <c r="C224" s="81"/>
      <c r="D224" s="81"/>
      <c r="E224" s="82"/>
      <c r="F224" s="73" t="s">
        <v>25</v>
      </c>
      <c r="G224" s="79"/>
      <c r="H224" s="80"/>
      <c r="I224" s="73" t="s">
        <v>25</v>
      </c>
      <c r="J224" s="631"/>
      <c r="K224" s="632"/>
    </row>
    <row r="225" spans="1:11" ht="85.15" customHeight="1" x14ac:dyDescent="0.25">
      <c r="A225" s="100"/>
      <c r="B225" s="457" t="s">
        <v>130</v>
      </c>
      <c r="C225" s="458"/>
      <c r="D225" s="458"/>
      <c r="E225" s="458"/>
      <c r="F225" s="458"/>
      <c r="G225" s="458"/>
      <c r="H225" s="458"/>
      <c r="I225" s="458"/>
      <c r="J225" s="458"/>
      <c r="K225" s="459"/>
    </row>
    <row r="226" spans="1:11" ht="15" customHeight="1" x14ac:dyDescent="0.25">
      <c r="A226" s="100"/>
      <c r="B226" s="473"/>
      <c r="C226" s="474"/>
      <c r="D226" s="474"/>
      <c r="E226" s="474"/>
      <c r="F226" s="474"/>
      <c r="G226" s="474"/>
      <c r="H226" s="474"/>
      <c r="I226" s="474"/>
      <c r="J226" s="474"/>
      <c r="K226" s="475"/>
    </row>
    <row r="227" spans="1:11" ht="24" customHeight="1" x14ac:dyDescent="0.25">
      <c r="A227" s="100"/>
      <c r="B227" s="473"/>
      <c r="C227" s="474"/>
      <c r="D227" s="474"/>
      <c r="E227" s="474"/>
      <c r="F227" s="474"/>
      <c r="G227" s="474"/>
      <c r="H227" s="474"/>
      <c r="I227" s="474"/>
      <c r="J227" s="474"/>
      <c r="K227" s="475"/>
    </row>
    <row r="228" spans="1:11" ht="15.75" customHeight="1" x14ac:dyDescent="0.25">
      <c r="A228" s="100"/>
      <c r="B228" s="460"/>
      <c r="C228" s="461"/>
      <c r="D228" s="461"/>
      <c r="E228" s="461"/>
      <c r="F228" s="461"/>
      <c r="G228" s="461"/>
      <c r="H228" s="461"/>
      <c r="I228" s="461"/>
      <c r="J228" s="461"/>
      <c r="K228" s="462"/>
    </row>
    <row r="229" spans="1:11" ht="24" customHeight="1" x14ac:dyDescent="0.25">
      <c r="A229" s="100"/>
      <c r="B229" s="635" t="s">
        <v>131</v>
      </c>
      <c r="C229" s="636"/>
      <c r="D229" s="636"/>
      <c r="E229" s="636"/>
      <c r="F229" s="636"/>
      <c r="G229" s="636"/>
      <c r="H229" s="636"/>
      <c r="I229" s="636"/>
      <c r="J229" s="636"/>
      <c r="K229" s="637"/>
    </row>
    <row r="230" spans="1:11" ht="47.25" customHeight="1" x14ac:dyDescent="0.25">
      <c r="A230" s="100"/>
      <c r="B230" s="83"/>
      <c r="C230" s="84"/>
      <c r="D230" s="84"/>
      <c r="E230" s="84"/>
      <c r="F230" s="84"/>
      <c r="G230" s="84"/>
      <c r="H230" s="85"/>
      <c r="I230" s="85"/>
      <c r="J230" s="85"/>
      <c r="K230" s="86"/>
    </row>
    <row r="231" spans="1:11" ht="17.25" customHeight="1" x14ac:dyDescent="0.25">
      <c r="A231" s="100"/>
      <c r="B231" s="87" t="s">
        <v>117</v>
      </c>
      <c r="C231" s="88"/>
      <c r="D231" s="88"/>
      <c r="E231" s="88" t="s">
        <v>118</v>
      </c>
      <c r="F231" s="88"/>
      <c r="G231" s="88"/>
      <c r="K231" s="26"/>
    </row>
    <row r="232" spans="1:11" ht="46.5" customHeight="1" x14ac:dyDescent="0.25">
      <c r="A232" s="100"/>
      <c r="B232" s="57"/>
      <c r="C232" s="58"/>
      <c r="D232" s="58"/>
      <c r="E232" s="58"/>
      <c r="F232" s="58"/>
      <c r="G232" s="58"/>
      <c r="K232" s="26"/>
    </row>
    <row r="233" spans="1:11" ht="19.5" customHeight="1" x14ac:dyDescent="0.25">
      <c r="A233" s="100"/>
      <c r="B233" s="87" t="s">
        <v>117</v>
      </c>
      <c r="C233" s="88"/>
      <c r="D233" s="88"/>
      <c r="E233" s="88" t="s">
        <v>119</v>
      </c>
      <c r="F233" s="88"/>
      <c r="G233" s="88"/>
      <c r="K233" s="26"/>
    </row>
    <row r="234" spans="1:11" ht="31.5" customHeight="1" x14ac:dyDescent="0.25">
      <c r="A234" s="100"/>
      <c r="B234" s="89"/>
      <c r="C234" s="90"/>
      <c r="D234" s="90"/>
      <c r="E234" s="90"/>
      <c r="F234" s="90"/>
      <c r="G234" s="90"/>
      <c r="H234" s="91"/>
      <c r="I234" s="91"/>
      <c r="J234" s="91"/>
      <c r="K234" s="92"/>
    </row>
    <row r="235" spans="1:11" ht="24" customHeight="1" x14ac:dyDescent="0.25">
      <c r="A235" s="100"/>
      <c r="B235" s="638" t="s">
        <v>132</v>
      </c>
      <c r="C235" s="639"/>
      <c r="D235" s="639"/>
      <c r="E235" s="639"/>
      <c r="F235" s="639"/>
      <c r="G235" s="639"/>
      <c r="H235" s="639"/>
      <c r="I235" s="639"/>
      <c r="J235" s="639"/>
      <c r="K235" s="640"/>
    </row>
    <row r="236" spans="1:11" ht="30" customHeight="1" x14ac:dyDescent="0.25">
      <c r="A236" s="100"/>
      <c r="B236" s="641" t="s">
        <v>133</v>
      </c>
      <c r="C236" s="642"/>
      <c r="D236" s="642"/>
      <c r="E236" s="642"/>
      <c r="F236" s="642"/>
      <c r="G236" s="642"/>
      <c r="H236" s="642"/>
      <c r="I236" s="642"/>
      <c r="J236" s="642"/>
      <c r="K236" s="93"/>
    </row>
    <row r="237" spans="1:11" ht="20.100000000000001" customHeight="1" x14ac:dyDescent="0.25">
      <c r="A237" s="100"/>
      <c r="B237" s="94" t="s">
        <v>134</v>
      </c>
      <c r="C237" s="498"/>
      <c r="D237" s="498"/>
      <c r="E237" s="498"/>
      <c r="F237" s="94" t="s">
        <v>135</v>
      </c>
      <c r="G237" s="39"/>
      <c r="H237" s="12"/>
      <c r="I237" s="12"/>
      <c r="J237" s="13"/>
      <c r="K237" s="26"/>
    </row>
    <row r="238" spans="1:11" ht="20.100000000000001" customHeight="1" x14ac:dyDescent="0.25">
      <c r="A238" s="100"/>
      <c r="B238" s="94" t="s">
        <v>136</v>
      </c>
      <c r="C238" s="498"/>
      <c r="D238" s="498"/>
      <c r="E238" s="498"/>
      <c r="F238" s="94" t="s">
        <v>137</v>
      </c>
      <c r="G238" s="95"/>
      <c r="H238" s="499"/>
      <c r="I238" s="500"/>
      <c r="J238" s="501"/>
      <c r="K238" s="26"/>
    </row>
    <row r="239" spans="1:11" ht="20.100000000000001" customHeight="1" x14ac:dyDescent="0.25">
      <c r="A239" s="100"/>
      <c r="B239" s="94" t="s">
        <v>47</v>
      </c>
      <c r="C239" s="643"/>
      <c r="D239" s="498"/>
      <c r="E239" s="498"/>
      <c r="F239" s="94" t="s">
        <v>138</v>
      </c>
      <c r="G239" s="95"/>
      <c r="H239" s="499"/>
      <c r="I239" s="500"/>
      <c r="J239" s="501"/>
      <c r="K239" s="26"/>
    </row>
    <row r="240" spans="1:11" ht="9.75" customHeight="1" x14ac:dyDescent="0.25">
      <c r="A240" s="100"/>
      <c r="B240" s="25"/>
      <c r="K240" s="26"/>
    </row>
    <row r="241" spans="1:11" ht="34.5" customHeight="1" x14ac:dyDescent="0.25">
      <c r="A241" s="100"/>
      <c r="B241" s="25"/>
      <c r="F241" s="484" t="s">
        <v>139</v>
      </c>
      <c r="G241" s="485"/>
      <c r="H241" s="630" t="s">
        <v>140</v>
      </c>
      <c r="I241" s="630"/>
      <c r="J241" s="630"/>
      <c r="K241" s="26"/>
    </row>
    <row r="242" spans="1:11" ht="33" customHeight="1" x14ac:dyDescent="0.25">
      <c r="A242" s="100"/>
      <c r="B242" s="492" t="s">
        <v>141</v>
      </c>
      <c r="C242" s="493"/>
      <c r="D242" s="493"/>
      <c r="E242" s="494"/>
      <c r="F242" s="495"/>
      <c r="G242" s="496"/>
      <c r="H242" s="497"/>
      <c r="I242" s="497"/>
      <c r="J242" s="497"/>
      <c r="K242" s="96"/>
    </row>
    <row r="243" spans="1:11" ht="57" customHeight="1" x14ac:dyDescent="0.25">
      <c r="A243" s="100"/>
      <c r="B243" s="451" t="s">
        <v>142</v>
      </c>
      <c r="C243" s="452"/>
      <c r="D243" s="452"/>
      <c r="E243" s="452"/>
      <c r="F243" s="452"/>
      <c r="G243" s="452"/>
      <c r="H243" s="452"/>
      <c r="I243" s="452"/>
      <c r="J243" s="452"/>
      <c r="K243" s="453"/>
    </row>
    <row r="244" spans="1:11" x14ac:dyDescent="0.25">
      <c r="A244" s="100"/>
      <c r="B244" s="57"/>
      <c r="C244" s="58"/>
      <c r="D244" s="58"/>
      <c r="E244" s="58"/>
      <c r="F244" s="58"/>
      <c r="G244" s="58"/>
      <c r="K244" s="26"/>
    </row>
    <row r="245" spans="1:11" ht="15" customHeight="1" x14ac:dyDescent="0.25">
      <c r="A245" s="100"/>
      <c r="B245" s="57"/>
      <c r="C245" s="58"/>
      <c r="D245" s="58"/>
      <c r="E245" s="58"/>
      <c r="F245" s="58"/>
      <c r="G245" s="58"/>
      <c r="K245" s="26"/>
    </row>
    <row r="246" spans="1:11" ht="15" customHeight="1" x14ac:dyDescent="0.25">
      <c r="A246" s="100"/>
      <c r="B246" s="87" t="s">
        <v>117</v>
      </c>
      <c r="C246" s="88"/>
      <c r="D246" s="88"/>
      <c r="E246" s="88" t="s">
        <v>118</v>
      </c>
      <c r="F246" s="88"/>
      <c r="G246" s="88"/>
      <c r="K246" s="26"/>
    </row>
    <row r="247" spans="1:11" ht="48" customHeight="1" x14ac:dyDescent="0.25">
      <c r="A247" s="100"/>
      <c r="B247" s="57"/>
      <c r="C247" s="58"/>
      <c r="D247" s="58"/>
      <c r="E247" s="58"/>
      <c r="F247" s="58"/>
      <c r="G247" s="58"/>
      <c r="K247" s="26"/>
    </row>
    <row r="248" spans="1:11" x14ac:dyDescent="0.25">
      <c r="A248" s="100"/>
      <c r="B248" s="87" t="s">
        <v>117</v>
      </c>
      <c r="C248" s="88"/>
      <c r="D248" s="88"/>
      <c r="E248" s="88" t="s">
        <v>119</v>
      </c>
      <c r="F248" s="88"/>
      <c r="G248" s="88"/>
      <c r="K248" s="26"/>
    </row>
    <row r="249" spans="1:11" x14ac:dyDescent="0.25">
      <c r="A249" s="100"/>
      <c r="B249" s="57"/>
      <c r="C249" s="58"/>
      <c r="D249" s="58"/>
      <c r="E249" s="58"/>
      <c r="F249" s="58"/>
      <c r="G249" s="58"/>
      <c r="K249" s="26"/>
    </row>
    <row r="250" spans="1:11" x14ac:dyDescent="0.25">
      <c r="A250" s="100"/>
      <c r="B250" s="57"/>
      <c r="C250" s="58"/>
      <c r="D250" s="58"/>
      <c r="E250" s="58"/>
      <c r="F250" s="58"/>
      <c r="G250" s="58"/>
      <c r="K250" s="26"/>
    </row>
    <row r="251" spans="1:11" x14ac:dyDescent="0.25">
      <c r="A251" s="100"/>
      <c r="B251" s="25"/>
      <c r="K251" s="26"/>
    </row>
    <row r="252" spans="1:11" x14ac:dyDescent="0.25">
      <c r="A252" s="100"/>
      <c r="B252" s="25"/>
      <c r="K252" s="26"/>
    </row>
    <row r="253" spans="1:11" x14ac:dyDescent="0.25">
      <c r="A253" s="100"/>
      <c r="B253" s="25"/>
      <c r="K253" s="26"/>
    </row>
    <row r="254" spans="1:11" x14ac:dyDescent="0.25">
      <c r="A254" s="100"/>
      <c r="B254" s="25"/>
      <c r="K254" s="26"/>
    </row>
    <row r="255" spans="1:11" x14ac:dyDescent="0.25">
      <c r="A255" s="100"/>
      <c r="B255" s="25"/>
      <c r="K255" s="26"/>
    </row>
    <row r="256" spans="1:11" ht="9.75" customHeight="1" thickBot="1" x14ac:dyDescent="0.3">
      <c r="A256" s="100"/>
      <c r="B256" s="97"/>
      <c r="C256" s="98"/>
      <c r="D256" s="98"/>
      <c r="E256" s="98"/>
      <c r="F256" s="98"/>
      <c r="G256" s="98"/>
      <c r="H256" s="98"/>
      <c r="I256" s="98"/>
      <c r="J256" s="98"/>
      <c r="K256" s="99"/>
    </row>
  </sheetData>
  <sheetProtection algorithmName="SHA-512" hashValue="SupDGfTIoWAWB3V3RWOm348uxMMJ4Gx9Dd9b9mBcP2QbkcAouuGapZzRCeqD7PET/CgF7owh+fN8szs9npswwQ==" saltValue="vMSfUyLxvqGyHIPZCrxpNQ==" spinCount="100000" sheet="1" objects="1" scenarios="1"/>
  <protectedRanges>
    <protectedRange sqref="C21:F24" name="Område3"/>
    <protectedRange sqref="B15" name="Område2"/>
    <protectedRange sqref="B3:D3 B2:C2 D1:E2 F1:F3" name="Område1"/>
    <protectedRange sqref="E194" name="Område4"/>
  </protectedRanges>
  <dataConsolidate/>
  <mergeCells count="229">
    <mergeCell ref="G100:H100"/>
    <mergeCell ref="C1:D1"/>
    <mergeCell ref="E66:F66"/>
    <mergeCell ref="B67:F67"/>
    <mergeCell ref="G67:K67"/>
    <mergeCell ref="G71:K72"/>
    <mergeCell ref="F80:I80"/>
    <mergeCell ref="E69:I69"/>
    <mergeCell ref="I94:J94"/>
    <mergeCell ref="B95:K95"/>
    <mergeCell ref="G99:H99"/>
    <mergeCell ref="B81:F81"/>
    <mergeCell ref="B13:J13"/>
    <mergeCell ref="B14:F14"/>
    <mergeCell ref="G14:K14"/>
    <mergeCell ref="C21:F21"/>
    <mergeCell ref="C24:F24"/>
    <mergeCell ref="B25:K26"/>
    <mergeCell ref="B47:F47"/>
    <mergeCell ref="G47:K47"/>
    <mergeCell ref="B48:F48"/>
    <mergeCell ref="G48:K48"/>
    <mergeCell ref="B28:F28"/>
    <mergeCell ref="G28:K28"/>
    <mergeCell ref="B151:F151"/>
    <mergeCell ref="I148:I149"/>
    <mergeCell ref="B173:C173"/>
    <mergeCell ref="G146:K146"/>
    <mergeCell ref="E149:F149"/>
    <mergeCell ref="E150:F150"/>
    <mergeCell ref="B102:K102"/>
    <mergeCell ref="B101:F101"/>
    <mergeCell ref="G101:K101"/>
    <mergeCell ref="B122:E122"/>
    <mergeCell ref="E137:F137"/>
    <mergeCell ref="J137:K137"/>
    <mergeCell ref="B146:F146"/>
    <mergeCell ref="B108:K108"/>
    <mergeCell ref="B132:K132"/>
    <mergeCell ref="I120:J120"/>
    <mergeCell ref="C116:K116"/>
    <mergeCell ref="B117:K117"/>
    <mergeCell ref="I118:J118"/>
    <mergeCell ref="B119:K119"/>
    <mergeCell ref="B133:F133"/>
    <mergeCell ref="G133:K133"/>
    <mergeCell ref="B104:J104"/>
    <mergeCell ref="B178:K179"/>
    <mergeCell ref="B192:C192"/>
    <mergeCell ref="B147:F147"/>
    <mergeCell ref="G147:K147"/>
    <mergeCell ref="E148:F148"/>
    <mergeCell ref="E173:G173"/>
    <mergeCell ref="H173:K173"/>
    <mergeCell ref="B174:C174"/>
    <mergeCell ref="E174:G174"/>
    <mergeCell ref="H174:K174"/>
    <mergeCell ref="B175:F175"/>
    <mergeCell ref="B172:G172"/>
    <mergeCell ref="D148:D149"/>
    <mergeCell ref="J148:K148"/>
    <mergeCell ref="J149:K149"/>
    <mergeCell ref="J150:K150"/>
    <mergeCell ref="G151:K151"/>
    <mergeCell ref="E155:F155"/>
    <mergeCell ref="E169:F169"/>
    <mergeCell ref="J169:K169"/>
    <mergeCell ref="B170:F170"/>
    <mergeCell ref="G170:K170"/>
    <mergeCell ref="B105:K107"/>
    <mergeCell ref="G175:K175"/>
    <mergeCell ref="G177:K177"/>
    <mergeCell ref="B177:F177"/>
    <mergeCell ref="D176:E176"/>
    <mergeCell ref="I176:J176"/>
    <mergeCell ref="B139:K139"/>
    <mergeCell ref="F206:H206"/>
    <mergeCell ref="I201:J201"/>
    <mergeCell ref="B186:F186"/>
    <mergeCell ref="E193:G193"/>
    <mergeCell ref="H193:K193"/>
    <mergeCell ref="D185:E185"/>
    <mergeCell ref="I185:J185"/>
    <mergeCell ref="G184:K184"/>
    <mergeCell ref="B182:C182"/>
    <mergeCell ref="E192:G192"/>
    <mergeCell ref="H192:K192"/>
    <mergeCell ref="B193:C193"/>
    <mergeCell ref="G186:K186"/>
    <mergeCell ref="H241:J241"/>
    <mergeCell ref="B218:E218"/>
    <mergeCell ref="B220:K220"/>
    <mergeCell ref="J221:K221"/>
    <mergeCell ref="J222:K222"/>
    <mergeCell ref="J223:K223"/>
    <mergeCell ref="J224:K224"/>
    <mergeCell ref="B225:K228"/>
    <mergeCell ref="B229:K229"/>
    <mergeCell ref="B235:K235"/>
    <mergeCell ref="B236:J236"/>
    <mergeCell ref="H238:J238"/>
    <mergeCell ref="C239:E239"/>
    <mergeCell ref="B29:K29"/>
    <mergeCell ref="H32:K33"/>
    <mergeCell ref="H31:K31"/>
    <mergeCell ref="B37:D37"/>
    <mergeCell ref="B40:D40"/>
    <mergeCell ref="B42:D42"/>
    <mergeCell ref="B39:H39"/>
    <mergeCell ref="H35:K37"/>
    <mergeCell ref="H42:J42"/>
    <mergeCell ref="G40:K40"/>
    <mergeCell ref="G41:K41"/>
    <mergeCell ref="B15:F15"/>
    <mergeCell ref="G15:K15"/>
    <mergeCell ref="B16:K17"/>
    <mergeCell ref="B19:J19"/>
    <mergeCell ref="B20:F20"/>
    <mergeCell ref="G20:K20"/>
    <mergeCell ref="B51:F52"/>
    <mergeCell ref="B53:F53"/>
    <mergeCell ref="G1:K3"/>
    <mergeCell ref="B2:F2"/>
    <mergeCell ref="C3:F3"/>
    <mergeCell ref="G4:K4"/>
    <mergeCell ref="B9:C10"/>
    <mergeCell ref="E9:F10"/>
    <mergeCell ref="G9:H10"/>
    <mergeCell ref="J9:K10"/>
    <mergeCell ref="B6:K6"/>
    <mergeCell ref="B7:K7"/>
    <mergeCell ref="B8:K8"/>
    <mergeCell ref="B5:K5"/>
    <mergeCell ref="B11:C11"/>
    <mergeCell ref="E11:F11"/>
    <mergeCell ref="G11:H11"/>
    <mergeCell ref="J11:K11"/>
    <mergeCell ref="H21:K21"/>
    <mergeCell ref="C22:F22"/>
    <mergeCell ref="H22:K22"/>
    <mergeCell ref="C23:F23"/>
    <mergeCell ref="H23:K23"/>
    <mergeCell ref="B217:E217"/>
    <mergeCell ref="G217:J217"/>
    <mergeCell ref="B205:K205"/>
    <mergeCell ref="B206:D206"/>
    <mergeCell ref="B208:K208"/>
    <mergeCell ref="B215:J215"/>
    <mergeCell ref="B194:D194"/>
    <mergeCell ref="F194:J194"/>
    <mergeCell ref="E182:G182"/>
    <mergeCell ref="H182:K182"/>
    <mergeCell ref="B216:K216"/>
    <mergeCell ref="B183:C183"/>
    <mergeCell ref="E183:G183"/>
    <mergeCell ref="H183:K183"/>
    <mergeCell ref="B184:F184"/>
    <mergeCell ref="E65:F65"/>
    <mergeCell ref="J65:K65"/>
    <mergeCell ref="B66:C66"/>
    <mergeCell ref="G66:H66"/>
    <mergeCell ref="B243:K243"/>
    <mergeCell ref="B204:K204"/>
    <mergeCell ref="B202:K203"/>
    <mergeCell ref="B198:J198"/>
    <mergeCell ref="B195:H196"/>
    <mergeCell ref="B191:K191"/>
    <mergeCell ref="B188:K189"/>
    <mergeCell ref="B187:K187"/>
    <mergeCell ref="B141:F141"/>
    <mergeCell ref="B142:K142"/>
    <mergeCell ref="B143:C143"/>
    <mergeCell ref="E143:G143"/>
    <mergeCell ref="H143:K143"/>
    <mergeCell ref="B144:C144"/>
    <mergeCell ref="E144:G144"/>
    <mergeCell ref="H144:K144"/>
    <mergeCell ref="B158:K159"/>
    <mergeCell ref="B242:E242"/>
    <mergeCell ref="F242:G242"/>
    <mergeCell ref="H242:J242"/>
    <mergeCell ref="C237:E237"/>
    <mergeCell ref="C238:E238"/>
    <mergeCell ref="H239:J239"/>
    <mergeCell ref="F241:G241"/>
    <mergeCell ref="B115:F115"/>
    <mergeCell ref="G115:K115"/>
    <mergeCell ref="B128:K128"/>
    <mergeCell ref="B127:K127"/>
    <mergeCell ref="B126:F126"/>
    <mergeCell ref="G126:K126"/>
    <mergeCell ref="E124:F124"/>
    <mergeCell ref="J124:K124"/>
    <mergeCell ref="G122:J122"/>
    <mergeCell ref="B121:K121"/>
    <mergeCell ref="B140:F140"/>
    <mergeCell ref="G140:K140"/>
    <mergeCell ref="B125:C125"/>
    <mergeCell ref="G125:H125"/>
    <mergeCell ref="B138:C138"/>
    <mergeCell ref="G138:H138"/>
    <mergeCell ref="B129:K129"/>
    <mergeCell ref="B162:F162"/>
    <mergeCell ref="G162:K162"/>
    <mergeCell ref="J155:K155"/>
    <mergeCell ref="H43:J43"/>
    <mergeCell ref="B161:K161"/>
    <mergeCell ref="F56:I56"/>
    <mergeCell ref="B58:K58"/>
    <mergeCell ref="B59:K59"/>
    <mergeCell ref="B61:K61"/>
    <mergeCell ref="I62:J62"/>
    <mergeCell ref="B90:K90"/>
    <mergeCell ref="B91:K91"/>
    <mergeCell ref="I92:J92"/>
    <mergeCell ref="B93:K93"/>
    <mergeCell ref="B65:C65"/>
    <mergeCell ref="G65:H65"/>
    <mergeCell ref="B70:K70"/>
    <mergeCell ref="B71:F72"/>
    <mergeCell ref="B63:E63"/>
    <mergeCell ref="G63:J63"/>
    <mergeCell ref="B109:F109"/>
    <mergeCell ref="G109:K109"/>
    <mergeCell ref="B96:E96"/>
    <mergeCell ref="G96:J96"/>
    <mergeCell ref="E99:F99"/>
    <mergeCell ref="J99:K99"/>
    <mergeCell ref="B100:C100"/>
  </mergeCells>
  <phoneticPr fontId="50" type="noConversion"/>
  <dataValidations xWindow="320" yWindow="447" count="31">
    <dataValidation type="list" allowBlank="1" showInputMessage="1" showErrorMessage="1" sqref="G54:G55" xr:uid="{82E8F81D-829B-4F1D-AA65-5D151C0D418D}">
      <formula1>"1, 2"</formula1>
    </dataValidation>
    <dataValidation type="list" allowBlank="1" showInputMessage="1" showErrorMessage="1" sqref="H185" xr:uid="{9EB99679-4018-4D34-8F53-26138F80BCEA}">
      <formula1>"1,2,3,4,5,6,7,8,9,10,11,12,13,14,15,16,17,18,19,20,21,22,23,24,25,26,"</formula1>
    </dataValidation>
    <dataValidation type="list" allowBlank="1" showInputMessage="1" showErrorMessage="1" sqref="H176 C176" xr:uid="{6298915F-0615-442B-9316-014A69708B33}">
      <formula1>"1,2,3,4,5,"</formula1>
    </dataValidation>
    <dataValidation type="list" allowBlank="1" showInputMessage="1" showErrorMessage="1" sqref="E174:K174 B174:C174 E11:K11 B183:C183 E193:K193 C149 B193:C193 E149:F149 E183:K183 E144:K144 B144:C144 H149 J149:K149 J38:K38 E37:F38" xr:uid="{CC857F18-392A-4A8B-B8E4-1511E77E1E3D}">
      <formula1>"x"</formula1>
    </dataValidation>
    <dataValidation type="decimal" allowBlank="1" showInputMessage="1" showErrorMessage="1" sqref="E194" xr:uid="{D35FA2B4-0555-4BDA-B391-6AA0FDB3D43A}">
      <formula1>0</formula1>
      <formula2>37</formula2>
    </dataValidation>
    <dataValidation allowBlank="1" showInputMessage="1" showErrorMessage="1" error="Der skal indtastes tekst" sqref="C21:F21 H23:K23 C23:F23 H21:K21" xr:uid="{84AA867A-AF27-4BED-A436-B61BA15FD4D1}"/>
    <dataValidation type="textLength" operator="equal" allowBlank="1" showInputMessage="1" showErrorMessage="1" error="Forkert antal tegn" prompt="Indtast cpr i formen 111111-1111" sqref="C22:F22 H22:K22" xr:uid="{9471C215-4672-4D83-82C8-C93F733F74BD}">
      <formula1>11</formula1>
    </dataValidation>
    <dataValidation type="date" allowBlank="1" showInputMessage="1" showErrorMessage="1" error="Du har ikke indtastet korrekt dato" prompt="Indtast forventet fødselsdato fra vandrejournal" sqref="B15:F15" xr:uid="{97694A55-E5D0-4ABE-86EF-45E1EAF1FA71}">
      <formula1>43466</formula1>
      <formula2>47483</formula2>
    </dataValidation>
    <dataValidation type="list" allowBlank="1" showInputMessage="1" showErrorMessage="1" errorTitle="Fejl i dato" error="Der skal indberettes en dato der ligger indenfor de første 14 uger efter barnets fødsel/modtagelse af barnet" promptTitle="Indberetning er ikke korrekt" sqref="G76" xr:uid="{14715724-AB09-443C-9CB7-2244D6184AF4}">
      <formula1>"1,2,3,4,5,6,7"</formula1>
    </dataValidation>
    <dataValidation type="list" allowBlank="1" showInputMessage="1" showErrorMessage="1" sqref="G74:G75" xr:uid="{7A1075EE-677A-44C1-9712-B7DF94BC1014}">
      <formula1>"1, 2, 3, 4, 5, 6, 7"</formula1>
    </dataValidation>
    <dataValidation type="list" allowBlank="1" showInputMessage="1" showErrorMessage="1" sqref="B111:B113" xr:uid="{7061472F-4762-4B5C-8856-E4D2DC002634}">
      <formula1>"1,2,3,4,5,6"</formula1>
    </dataValidation>
    <dataValidation type="list" allowBlank="1" showInputMessage="1" showErrorMessage="1" sqref="G111:G113" xr:uid="{6C671095-3220-4879-A036-BEF82D356A97}">
      <formula1>"1, 2, 3, 4, 5, 6"</formula1>
    </dataValidation>
    <dataValidation type="date" allowBlank="1" showInputMessage="1" showErrorMessage="1" error="Du har ikke indtastet korrekt dato" sqref="G82:J83" xr:uid="{E7A1831D-BD45-441E-B4BE-CE1584ED3F5C}">
      <formula1>43466</formula1>
      <formula2>49674</formula2>
    </dataValidation>
    <dataValidation type="list" allowBlank="1" showInputMessage="1" showErrorMessage="1" sqref="B50" xr:uid="{05DB0210-09CA-4D5C-B396-5EAF17CCE4C6}">
      <formula1>"2,3,4,5,6,7,8,9,10,"</formula1>
    </dataValidation>
    <dataValidation type="list" allowBlank="1" showInputMessage="1" showErrorMessage="1" sqref="B74:B76" xr:uid="{392A65F0-D9E6-4C42-9D40-D359FDEC4B81}">
      <formula1>"1,2,3,4,5,6,7,8,9,10,"</formula1>
    </dataValidation>
    <dataValidation type="list" allowBlank="1" showInputMessage="1" showErrorMessage="1" sqref="C185" xr:uid="{55E3E3C3-6C50-439A-B1A8-3605A359D7A9}">
      <formula1>"1,2,3,4,5,6,7,8,9,10,11,12,13,14,15,16,17,18,"</formula1>
    </dataValidation>
    <dataValidation type="whole" operator="greaterThanOrEqual" allowBlank="1" showInputMessage="1" showErrorMessage="1" sqref="F60 F92 F118" xr:uid="{99FE9B91-BB3C-48D1-8EAB-6CA37BDCB763}">
      <formula1>1</formula1>
    </dataValidation>
    <dataValidation type="date" allowBlank="1" showInputMessage="1" showErrorMessage="1" error="Dette skema anvendes når barnet er født fra og med 2. august 2022." promptTitle="Fødselsdato" prompt="Her indberettes den reelle fødselsdato._x000a_Husk at dette skema kun må anvendes, såfremt barnet er født/modtaget den 2. august 2022 eller senere." sqref="C24:F24" xr:uid="{72E123FA-63D3-4EED-AB91-9266FAC5A3A1}">
      <formula1>44775</formula1>
      <formula2>47848</formula2>
    </dataValidation>
    <dataValidation type="date" allowBlank="1" showInputMessage="1" showErrorMessage="1" errorTitle="Fejl i dato" error="Der skal indberettes en dato der ligger indenfor de første 10 uger efter barnets fødsel/modtagelse af barnet" promptTitle="Indberetning er ikke korrekt" sqref="G52" xr:uid="{C49A257B-050A-4594-8435-566B0E3E280D}">
      <formula1>C24+1</formula1>
      <formula2>B67</formula2>
    </dataValidation>
    <dataValidation type="date" allowBlank="1" showInputMessage="1" showErrorMessage="1" errorTitle="Fejl i dato" error="Der skal indberettes en dato der ligger indenfor de første 10 uger efter barnets fødsel/modtagelse af barnet" promptTitle="Indberetning er ikke korrekt" sqref="J51" xr:uid="{4606A84F-ADC4-4533-954C-7AAC2DB31F4D}">
      <formula1>C24+1</formula1>
      <formula2>B67</formula2>
    </dataValidation>
    <dataValidation type="date" allowBlank="1" showInputMessage="1" showErrorMessage="1" errorTitle="Fejl i dato" error="Der skal indberettes en dato der ligger indenfor de første 10 uger efter barnets fødsel/modtagelse af barnet" promptTitle="Indberetning er ikke korrekt" sqref="I51" xr:uid="{8FEE6352-2490-4F77-B9E9-9EF91E990FFD}">
      <formula1>C24+1</formula1>
      <formula2>B67</formula2>
    </dataValidation>
    <dataValidation type="date" allowBlank="1" showInputMessage="1" showErrorMessage="1" errorTitle="Fejl i dato" error="Der skal indberettes en dato der ligger indenfor de første 10 uger efter barnets fødsel/modtagelse af barnet" promptTitle="Indberetning er ikke korrekt" sqref="H51" xr:uid="{B78F934A-2655-442B-9548-DB352EFE852D}">
      <formula1>C24+1</formula1>
      <formula2>B67</formula2>
    </dataValidation>
    <dataValidation type="date" allowBlank="1" showInputMessage="1" showErrorMessage="1" errorTitle="Fejl i dato" error="Der skal indberettes en dato der ligger indenfor de første 10 uger efter barnets fødsel/modtagelse af barnet" promptTitle="Indberetning er ikke korrekt" sqref="G51" xr:uid="{5CD8A666-9483-45FD-BF6A-5DE633D69BDD}">
      <formula1>C24+1</formula1>
      <formula2>B67</formula2>
    </dataValidation>
    <dataValidation type="date" allowBlank="1" showInputMessage="1" showErrorMessage="1" errorTitle="Fejl i dato" error="Der skal indberettes en dato der ligger indenfor de første 10 uger efter barnets fødsel/modtagelse af barnet" promptTitle="Indberetning er ikke korrekt" sqref="J50" xr:uid="{E5D85643-18AF-4348-AF7D-E6191E7539D9}">
      <formula1>C24+1</formula1>
      <formula2>B67</formula2>
    </dataValidation>
    <dataValidation type="date" allowBlank="1" showInputMessage="1" showErrorMessage="1" errorTitle="Fejl i dato" error="Der skal indberettes en dato der ligger indenfor de første 10 uger efter barnets fødsel/modtagelse af barnet" promptTitle="Indberetning er ikke korrekt" sqref="I50" xr:uid="{1CE197BE-8F1C-474D-A21D-CD3A2DE91CC5}">
      <formula1>C24+1</formula1>
      <formula2>B67</formula2>
    </dataValidation>
    <dataValidation type="date" allowBlank="1" showInputMessage="1" showErrorMessage="1" errorTitle="Fejl i dato" error="Der skal indberettes en dato der ligger indenfor de første 10 uger efter barnets fødsel/modtagelse af barnet" promptTitle="Indberetning er ikke korrekt" sqref="H50" xr:uid="{9B9FFF0E-C97A-4478-8291-23309CC13F57}">
      <formula1>C24+1</formula1>
      <formula2>B67</formula2>
    </dataValidation>
    <dataValidation type="date" allowBlank="1" showInputMessage="1" showErrorMessage="1" errorTitle="Fejl i dato" error="Der skal indberettes en dato der ligger indenfor de første 10 uger efter barnets fødsel/modtagelse af barnet" sqref="G50" xr:uid="{20D8B346-FCBE-44C6-91F0-CAF67EBBA709}">
      <formula1>C24+1</formula1>
      <formula2>B67</formula2>
    </dataValidation>
    <dataValidation type="date" allowBlank="1" showInputMessage="1" showErrorMessage="1" errorTitle="Fejl i dato" error="Der skal indberettes en dato der ligger indenfor de første 10 uger efter barnets fødsel/modtagelse af barnet" promptTitle="Indberetning er ikke korrekt" sqref="H52" xr:uid="{FFC2CFF6-397E-4FDD-B9D7-635D4C66D192}">
      <formula1>C24+1</formula1>
      <formula2>B67</formula2>
    </dataValidation>
    <dataValidation type="date" allowBlank="1" showInputMessage="1" showErrorMessage="1" errorTitle="Fejl i dato" error="Der skal indberettes en dato der ligger indenfor de første 10 uger efter barnets fødsel/modtagelse af barnet" sqref="H54" xr:uid="{CB39271A-30B5-4765-A1DA-7BFDB2D2BEE5}">
      <formula1>C24+1</formula1>
      <formula2>B67</formula2>
    </dataValidation>
    <dataValidation type="date" allowBlank="1" showInputMessage="1" showErrorMessage="1" errorTitle="Fejl i dato" error="Der skal indberettes en dato der ligger indenfor de første 10 uger efter barnets fødsel/modtagelse af barnet" sqref="H55" xr:uid="{C60981E9-5966-4945-B7AD-56030626233B}">
      <formula1>C24+1</formula1>
      <formula2>B67</formula2>
    </dataValidation>
    <dataValidation type="whole" allowBlank="1" showInputMessage="1" showErrorMessage="1" errorTitle="Fejl" error="Der kan ikke foretages indberetning i dette felt." promptTitle="Indberetning er ikke korrekt" sqref="I52:J52" xr:uid="{2CC3696A-0082-466B-BA0C-32289C6C7954}">
      <formula1>E26+1</formula1>
      <formula2>G52</formula2>
    </dataValidation>
  </dataValidations>
  <printOptions headings="1"/>
  <pageMargins left="0.74803149606299213" right="0.74803149606299213" top="0.70866141732283472" bottom="0.74803149606299213" header="0.31496062992125984" footer="0.31496062992125984"/>
  <pageSetup paperSize="9" scale="71" fitToHeight="0" orientation="portrait" r:id="rId1"/>
  <headerFooter>
    <oddHeader>&amp;C&amp;Z&amp;F
&amp;A</oddHeader>
    <oddFooter>&amp;C&amp;D
&amp;P af &amp;N&amp;L&amp;1#&amp;"Verdana"&amp;10&amp;K000000Public - KMD A/S</oddFooter>
  </headerFooter>
  <rowBreaks count="4" manualBreakCount="4">
    <brk id="102" max="16383" man="1"/>
    <brk id="179" max="16383" man="1"/>
    <brk id="214" max="16383" man="1"/>
    <brk id="234" max="16383" man="1"/>
  </rowBreaks>
  <ignoredErrors>
    <ignoredError sqref="B86:I88" unlockedFormula="1"/>
  </ignoredErrors>
  <drawing r:id="rId2"/>
  <extLst>
    <ext xmlns:x14="http://schemas.microsoft.com/office/spreadsheetml/2009/9/main" uri="{CCE6A557-97BC-4b89-ADB6-D9C93CAAB3DF}">
      <x14:dataValidations xmlns:xm="http://schemas.microsoft.com/office/excel/2006/main" xWindow="320" yWindow="447" count="4">
        <x14:dataValidation type="list" allowBlank="1" showInputMessage="1" showErrorMessage="1" prompt="Vælg i listen afholdelsesperiode som ferien overføres til" xr:uid="{B9D8B20A-D874-4C41-83F6-DBB5F2F0ECD5}">
          <x14:formula1>
            <xm:f>data!$B$7:$B$11</xm:f>
          </x14:formula1>
          <xm:sqref>F218</xm:sqref>
        </x14:dataValidation>
        <x14:dataValidation type="list" allowBlank="1" showInputMessage="1" showErrorMessage="1" prompt="Vælg i listen afholdelsesperiode som ferien overføres fra" xr:uid="{39F6C685-3FA5-44EB-A8A6-DFBF5ABC3578}">
          <x14:formula1>
            <xm:f>data!$B$6:$B$10</xm:f>
          </x14:formula1>
          <xm:sqref>F217</xm:sqref>
        </x14:dataValidation>
        <x14:dataValidation type="list" allowBlank="1" showInputMessage="1" showErrorMessage="1" error="Der kan vælges overdragelse af 5 til 13 ugers dagpengeret" xr:uid="{5CA0C5A4-BFFC-405C-B3E5-DEC62CA6756D}">
          <x14:formula1>
            <xm:f>data!$E$1:$E$13</xm:f>
          </x14:formula1>
          <xm:sqref>F33 E32</xm:sqref>
        </x14:dataValidation>
        <x14:dataValidation type="list" allowBlank="1" showInputMessage="1" showErrorMessage="1" error="Der kan indberettes mellem 1 og 22 uger." xr:uid="{29FCD55F-E13A-476D-A1BB-0CF19277D2DF}">
          <x14:formula1>
            <xm:f>data!$I$1:$I$22</xm:f>
          </x14:formula1>
          <xm:sqref>F41 E43:F43 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A9E66-CDF0-4816-B144-B9F996B3B792}">
  <sheetPr codeName="Sheet2"/>
  <dimension ref="A1:L19"/>
  <sheetViews>
    <sheetView showGridLines="0" workbookViewId="0">
      <selection activeCell="M12" sqref="M12"/>
    </sheetView>
  </sheetViews>
  <sheetFormatPr defaultColWidth="9" defaultRowHeight="15" x14ac:dyDescent="0.25"/>
  <cols>
    <col min="1" max="1" width="3.625" style="2" customWidth="1"/>
    <col min="2" max="5" width="9" style="2"/>
    <col min="6" max="6" width="11.25" style="2" customWidth="1"/>
    <col min="7" max="7" width="9" style="2"/>
    <col min="8" max="8" width="9" style="2" customWidth="1"/>
    <col min="9" max="9" width="9" style="2"/>
    <col min="10" max="10" width="12" style="2" customWidth="1"/>
    <col min="11" max="11" width="9" style="2"/>
    <col min="12" max="12" width="10.5" style="2" customWidth="1"/>
    <col min="13" max="16384" width="9" style="2"/>
  </cols>
  <sheetData>
    <row r="1" spans="1:12" ht="27.75" customHeight="1" x14ac:dyDescent="0.3">
      <c r="A1" s="183"/>
      <c r="B1" s="184" t="s">
        <v>143</v>
      </c>
      <c r="C1" s="183"/>
      <c r="D1" s="183"/>
      <c r="E1" s="183"/>
      <c r="F1" s="183"/>
      <c r="G1" s="183"/>
      <c r="H1" s="183"/>
      <c r="I1" s="183"/>
      <c r="J1" s="183"/>
      <c r="K1" s="183"/>
      <c r="L1" s="183"/>
    </row>
    <row r="2" spans="1:12" ht="27.75" customHeight="1" x14ac:dyDescent="0.25">
      <c r="A2" s="183"/>
      <c r="B2" s="275" t="s">
        <v>144</v>
      </c>
      <c r="C2" s="185"/>
      <c r="D2" s="185"/>
      <c r="E2" s="185"/>
      <c r="F2" s="185"/>
      <c r="G2" s="183"/>
      <c r="H2" s="183"/>
      <c r="I2" s="183"/>
      <c r="J2" s="183"/>
      <c r="K2" s="183"/>
      <c r="L2" s="183"/>
    </row>
    <row r="3" spans="1:12" ht="14.45" customHeight="1" x14ac:dyDescent="0.25">
      <c r="A3" s="183"/>
      <c r="B3" s="723" t="s">
        <v>145</v>
      </c>
      <c r="C3" s="723"/>
      <c r="D3" s="723"/>
      <c r="E3" s="723"/>
      <c r="F3" s="723"/>
      <c r="G3" s="723"/>
      <c r="H3" s="183"/>
      <c r="I3" s="183"/>
      <c r="J3" s="183"/>
      <c r="K3" s="183"/>
      <c r="L3" s="183"/>
    </row>
    <row r="4" spans="1:12" ht="14.45" customHeight="1" x14ac:dyDescent="0.25">
      <c r="A4" s="183"/>
      <c r="B4" s="186"/>
      <c r="C4" s="186"/>
      <c r="D4" s="186"/>
      <c r="E4" s="186"/>
      <c r="F4" s="186"/>
      <c r="G4" s="186" t="s">
        <v>146</v>
      </c>
      <c r="H4" s="183"/>
      <c r="I4" s="183"/>
      <c r="J4" s="183"/>
      <c r="K4" s="183"/>
      <c r="L4" s="183"/>
    </row>
    <row r="5" spans="1:12" ht="15" customHeight="1" x14ac:dyDescent="0.25">
      <c r="A5" s="183"/>
      <c r="B5" s="726" t="s">
        <v>147</v>
      </c>
      <c r="C5" s="727"/>
      <c r="D5" s="727"/>
      <c r="E5" s="727"/>
      <c r="F5" s="728"/>
      <c r="G5" s="187">
        <f>'Meddelelse om afh. af orlov'!D138</f>
        <v>24</v>
      </c>
      <c r="H5" s="183"/>
      <c r="I5" s="183"/>
      <c r="J5" s="183"/>
      <c r="K5" s="183"/>
      <c r="L5" s="183"/>
    </row>
    <row r="6" spans="1:12" ht="15" customHeight="1" x14ac:dyDescent="0.25">
      <c r="A6" s="183"/>
      <c r="B6" s="726" t="s">
        <v>148</v>
      </c>
      <c r="C6" s="727"/>
      <c r="D6" s="727"/>
      <c r="E6" s="727"/>
      <c r="F6" s="728"/>
      <c r="G6" s="187">
        <f>G7*G5</f>
        <v>0</v>
      </c>
      <c r="H6" s="183"/>
      <c r="I6" s="183"/>
      <c r="J6" s="183"/>
      <c r="K6" s="183"/>
      <c r="L6" s="183"/>
    </row>
    <row r="7" spans="1:12" ht="15" customHeight="1" x14ac:dyDescent="0.25">
      <c r="A7" s="183"/>
      <c r="B7" s="726" t="s">
        <v>149</v>
      </c>
      <c r="C7" s="727"/>
      <c r="D7" s="727"/>
      <c r="E7" s="727"/>
      <c r="F7" s="728"/>
      <c r="G7" s="187">
        <f>'Meddelelse om afh. af orlov'!E194</f>
        <v>0</v>
      </c>
      <c r="H7" s="183"/>
      <c r="I7" s="183"/>
      <c r="J7" s="183"/>
      <c r="K7" s="183"/>
      <c r="L7" s="183"/>
    </row>
    <row r="8" spans="1:12" ht="15" customHeight="1" x14ac:dyDescent="0.25">
      <c r="A8" s="183"/>
      <c r="B8" s="729" t="s">
        <v>150</v>
      </c>
      <c r="C8" s="730"/>
      <c r="D8" s="730"/>
      <c r="E8" s="730"/>
      <c r="F8" s="731"/>
      <c r="G8" s="187">
        <f>'Meddelelse om afh. af orlov'!K194</f>
        <v>0</v>
      </c>
      <c r="H8" s="724" t="str">
        <f>IF(G7*0.8&lt;G8,"Hovedreglen er at man højest kan genoptage arbejdet med 80 %,
men det kan være muligt at aftale yderligere.","")</f>
        <v/>
      </c>
      <c r="I8" s="725"/>
      <c r="J8" s="725"/>
      <c r="K8" s="725"/>
      <c r="L8" s="725"/>
    </row>
    <row r="9" spans="1:12" ht="15" customHeight="1" x14ac:dyDescent="0.25">
      <c r="A9" s="183"/>
      <c r="B9" s="188" t="s">
        <v>151</v>
      </c>
      <c r="C9" s="188"/>
      <c r="D9" s="188"/>
      <c r="E9" s="189"/>
      <c r="F9" s="190"/>
      <c r="G9" s="187">
        <f>G7-G8</f>
        <v>0</v>
      </c>
      <c r="H9" s="724"/>
      <c r="I9" s="725"/>
      <c r="J9" s="725"/>
      <c r="K9" s="725"/>
      <c r="L9" s="725"/>
    </row>
    <row r="10" spans="1:12" ht="15" customHeight="1" x14ac:dyDescent="0.25">
      <c r="A10" s="183"/>
      <c r="B10" s="183"/>
      <c r="C10" s="183"/>
      <c r="D10" s="183"/>
      <c r="E10" s="183"/>
      <c r="F10" s="183"/>
      <c r="G10" s="183"/>
      <c r="H10" s="191" t="s">
        <v>152</v>
      </c>
      <c r="I10" s="183"/>
      <c r="J10" s="183"/>
      <c r="K10" s="192">
        <f>100-((G9/37)*100)</f>
        <v>100</v>
      </c>
      <c r="L10" s="193" t="s">
        <v>153</v>
      </c>
    </row>
    <row r="11" spans="1:12" ht="15" customHeight="1" x14ac:dyDescent="0.25">
      <c r="A11" s="183"/>
      <c r="B11" s="183"/>
      <c r="C11" s="183"/>
      <c r="D11" s="183"/>
      <c r="E11" s="183"/>
      <c r="F11" s="183"/>
      <c r="G11" s="194" t="s">
        <v>154</v>
      </c>
      <c r="H11" s="191"/>
      <c r="I11" s="183"/>
      <c r="J11" s="183"/>
      <c r="K11" s="192"/>
      <c r="L11" s="193"/>
    </row>
    <row r="12" spans="1:12" ht="15" customHeight="1" x14ac:dyDescent="0.25">
      <c r="A12" s="183"/>
      <c r="B12" s="189" t="s">
        <v>155</v>
      </c>
      <c r="C12" s="195"/>
      <c r="D12" s="195"/>
      <c r="E12" s="196">
        <f>G8</f>
        <v>0</v>
      </c>
      <c r="F12" s="190" t="s">
        <v>156</v>
      </c>
      <c r="G12" s="272" t="str">
        <f>IF(G8&gt;0,ROUNDDOWN(G6/G9,0),"")</f>
        <v/>
      </c>
      <c r="H12" s="197" t="str">
        <f>IF(G8&gt;0,G6/G9,"")</f>
        <v/>
      </c>
      <c r="I12" s="197" t="str">
        <f>IF(G8&gt;0,G12*G9,"")</f>
        <v/>
      </c>
      <c r="J12" s="183"/>
      <c r="K12" s="183"/>
      <c r="L12" s="183"/>
    </row>
    <row r="13" spans="1:12" ht="15" customHeight="1" x14ac:dyDescent="0.25">
      <c r="A13" s="183"/>
      <c r="B13" s="189" t="s">
        <v>157</v>
      </c>
      <c r="C13" s="195"/>
      <c r="D13" s="195"/>
      <c r="E13" s="195"/>
      <c r="F13" s="358" t="s">
        <v>158</v>
      </c>
      <c r="G13" s="273" t="str">
        <f>IF(G8&gt;0,G6-I12,"")</f>
        <v/>
      </c>
      <c r="H13" s="183"/>
      <c r="I13" s="183"/>
      <c r="J13" s="183"/>
      <c r="K13" s="183"/>
      <c r="L13" s="183"/>
    </row>
    <row r="14" spans="1:12" x14ac:dyDescent="0.25">
      <c r="A14" s="183"/>
      <c r="B14" s="183"/>
      <c r="C14" s="183"/>
      <c r="D14" s="183"/>
      <c r="E14" s="183"/>
      <c r="F14" s="183"/>
      <c r="G14" s="191" t="s">
        <v>159</v>
      </c>
      <c r="H14" s="183"/>
      <c r="I14" s="183"/>
      <c r="J14" s="183"/>
      <c r="K14" s="183"/>
      <c r="L14" s="183"/>
    </row>
    <row r="15" spans="1:12" x14ac:dyDescent="0.25">
      <c r="A15" s="183"/>
      <c r="B15" s="183"/>
      <c r="C15" s="183"/>
      <c r="D15" s="183"/>
      <c r="E15" s="183"/>
      <c r="F15" s="183"/>
      <c r="G15" s="183"/>
      <c r="H15" s="183"/>
      <c r="I15" s="183"/>
      <c r="J15" s="183"/>
      <c r="K15" s="183"/>
      <c r="L15" s="183"/>
    </row>
    <row r="16" spans="1:12" x14ac:dyDescent="0.25">
      <c r="A16" s="183"/>
      <c r="B16" s="274"/>
      <c r="C16" s="359" t="s">
        <v>160</v>
      </c>
      <c r="D16" s="183"/>
      <c r="E16" s="183"/>
      <c r="F16" s="183"/>
      <c r="G16" s="183"/>
      <c r="H16" s="183"/>
      <c r="I16" s="183"/>
      <c r="J16" s="183"/>
      <c r="K16" s="183"/>
      <c r="L16" s="183"/>
    </row>
    <row r="17" spans="1:12" x14ac:dyDescent="0.25">
      <c r="A17" s="183"/>
      <c r="B17" s="183"/>
      <c r="C17" s="183"/>
      <c r="D17" s="183"/>
      <c r="E17" s="183"/>
      <c r="F17" s="183"/>
      <c r="G17" s="183"/>
      <c r="H17" s="183"/>
      <c r="I17" s="183"/>
      <c r="J17" s="183"/>
      <c r="K17" s="183"/>
      <c r="L17" s="183"/>
    </row>
    <row r="18" spans="1:12" x14ac:dyDescent="0.25">
      <c r="A18" s="183"/>
      <c r="B18" s="183"/>
      <c r="C18" s="183"/>
      <c r="D18" s="183"/>
      <c r="E18" s="183"/>
      <c r="F18" s="183"/>
      <c r="G18" s="183"/>
      <c r="H18" s="183"/>
      <c r="I18" s="183"/>
      <c r="J18" s="183"/>
      <c r="K18" s="183"/>
      <c r="L18" s="183"/>
    </row>
    <row r="19" spans="1:12" x14ac:dyDescent="0.25">
      <c r="A19" s="183"/>
      <c r="B19" s="183"/>
      <c r="C19" s="183"/>
      <c r="D19" s="183"/>
      <c r="E19" s="183"/>
      <c r="F19" s="183"/>
      <c r="G19" s="183"/>
      <c r="H19" s="183"/>
      <c r="I19" s="183"/>
      <c r="J19" s="183"/>
      <c r="K19" s="183"/>
      <c r="L19" s="183"/>
    </row>
  </sheetData>
  <sheetProtection algorithmName="SHA-512" hashValue="Pkzwb7kHywbPe/q8GViR8bLMs5xUNglQHhLC9u8vWpKhmhmY/eeQzIfm9y0tq/ZIRCfuuV85SKega+HNE3Ptaw==" saltValue="HT3c5FQEqcJajRul8CtAfA==" spinCount="100000" sheet="1" selectLockedCells="1"/>
  <mergeCells count="6">
    <mergeCell ref="B3:G3"/>
    <mergeCell ref="H8:L9"/>
    <mergeCell ref="B5:F5"/>
    <mergeCell ref="B6:F6"/>
    <mergeCell ref="B7:F7"/>
    <mergeCell ref="B8:F8"/>
  </mergeCells>
  <pageMargins left="0.7" right="0.7" top="0.75" bottom="0.75" header="0.3" footer="0.3"/>
  <pageSetup paperSize="9" orientation="portrait" r:id="rId1"/>
  <headerFooter>
    <oddFooter>&amp;L&amp;1#&amp;"Verdana"&amp;10&amp;K000000Public - KMD A/S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2F59-E98E-4FA6-9B9F-FFA5B827EC4A}">
  <sheetPr codeName="Sheet3"/>
  <dimension ref="B1"/>
  <sheetViews>
    <sheetView showGridLines="0" showRowColHeaders="0" zoomScaleNormal="100" workbookViewId="0">
      <selection activeCell="B1" sqref="B1"/>
    </sheetView>
  </sheetViews>
  <sheetFormatPr defaultColWidth="7.75" defaultRowHeight="12.75" x14ac:dyDescent="0.2"/>
  <cols>
    <col min="1" max="1" width="4" style="101" customWidth="1"/>
    <col min="2" max="2" width="70" style="101" customWidth="1"/>
    <col min="3" max="16384" width="7.75" style="101"/>
  </cols>
  <sheetData>
    <row r="1" spans="2:2" ht="246.75" customHeight="1" x14ac:dyDescent="0.2">
      <c r="B1" s="120" t="s">
        <v>246</v>
      </c>
    </row>
  </sheetData>
  <sheetProtection algorithmName="SHA-512" hashValue="VdtRPY0haKnHeZ/Y+zJXuzqxpT59fBV8/GFlyxbm/2P706uzIK0C1Xnh7s1xbOrwO0w1/6lyo/+mshNlJuzp8A==" saltValue="act5OQ9qsqgIJmazhFhZMA==" spinCount="100000" sheet="1" objects="1" scenarios="1"/>
  <pageMargins left="0.7" right="0.7" top="0.75" bottom="0.75" header="0.3" footer="0.3"/>
  <pageSetup paperSize="9" orientation="portrait" r:id="rId1"/>
  <headerFooter>
    <oddFooter>&amp;L&amp;1#&amp;"Verdana"&amp;10&amp;K000000Public - KMD 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F7E9D-DD8D-4E4C-80AC-8DDA343714CB}">
  <sheetPr codeName="Sheet4"/>
  <dimension ref="B1:B57"/>
  <sheetViews>
    <sheetView showGridLines="0" showRowColHeaders="0" workbookViewId="0">
      <selection activeCell="B1" sqref="B1:B57"/>
    </sheetView>
  </sheetViews>
  <sheetFormatPr defaultColWidth="105.25" defaultRowHeight="12.75" x14ac:dyDescent="0.2"/>
  <cols>
    <col min="1" max="1" width="4.25" style="101" customWidth="1"/>
    <col min="2" max="2" width="112.125" style="101" customWidth="1"/>
    <col min="3" max="4" width="18.125" style="101" customWidth="1"/>
    <col min="5" max="48" width="105.25" style="101"/>
    <col min="49" max="49" width="18.125" style="101" customWidth="1"/>
    <col min="50" max="16384" width="105.25" style="101"/>
  </cols>
  <sheetData>
    <row r="1" spans="2:2" ht="19.899999999999999" customHeight="1" x14ac:dyDescent="0.2">
      <c r="B1" s="732" t="s">
        <v>251</v>
      </c>
    </row>
    <row r="2" spans="2:2" x14ac:dyDescent="0.2">
      <c r="B2" s="732"/>
    </row>
    <row r="3" spans="2:2" x14ac:dyDescent="0.2">
      <c r="B3" s="732"/>
    </row>
    <row r="4" spans="2:2" x14ac:dyDescent="0.2">
      <c r="B4" s="732"/>
    </row>
    <row r="5" spans="2:2" x14ac:dyDescent="0.2">
      <c r="B5" s="732"/>
    </row>
    <row r="6" spans="2:2" x14ac:dyDescent="0.2">
      <c r="B6" s="732"/>
    </row>
    <row r="7" spans="2:2" x14ac:dyDescent="0.2">
      <c r="B7" s="732"/>
    </row>
    <row r="8" spans="2:2" x14ac:dyDescent="0.2">
      <c r="B8" s="732"/>
    </row>
    <row r="9" spans="2:2" x14ac:dyDescent="0.2">
      <c r="B9" s="732"/>
    </row>
    <row r="10" spans="2:2" x14ac:dyDescent="0.2">
      <c r="B10" s="732"/>
    </row>
    <row r="11" spans="2:2" x14ac:dyDescent="0.2">
      <c r="B11" s="732"/>
    </row>
    <row r="12" spans="2:2" x14ac:dyDescent="0.2">
      <c r="B12" s="732"/>
    </row>
    <row r="13" spans="2:2" x14ac:dyDescent="0.2">
      <c r="B13" s="732"/>
    </row>
    <row r="14" spans="2:2" x14ac:dyDescent="0.2">
      <c r="B14" s="732"/>
    </row>
    <row r="15" spans="2:2" x14ac:dyDescent="0.2">
      <c r="B15" s="732"/>
    </row>
    <row r="16" spans="2:2" x14ac:dyDescent="0.2">
      <c r="B16" s="732"/>
    </row>
    <row r="17" spans="2:2" x14ac:dyDescent="0.2">
      <c r="B17" s="732"/>
    </row>
    <row r="18" spans="2:2" x14ac:dyDescent="0.2">
      <c r="B18" s="732"/>
    </row>
    <row r="19" spans="2:2" x14ac:dyDescent="0.2">
      <c r="B19" s="732"/>
    </row>
    <row r="20" spans="2:2" x14ac:dyDescent="0.2">
      <c r="B20" s="732"/>
    </row>
    <row r="21" spans="2:2" x14ac:dyDescent="0.2">
      <c r="B21" s="732"/>
    </row>
    <row r="22" spans="2:2" x14ac:dyDescent="0.2">
      <c r="B22" s="732"/>
    </row>
    <row r="23" spans="2:2" x14ac:dyDescent="0.2">
      <c r="B23" s="732"/>
    </row>
    <row r="24" spans="2:2" x14ac:dyDescent="0.2">
      <c r="B24" s="732"/>
    </row>
    <row r="25" spans="2:2" x14ac:dyDescent="0.2">
      <c r="B25" s="732"/>
    </row>
    <row r="26" spans="2:2" x14ac:dyDescent="0.2">
      <c r="B26" s="732"/>
    </row>
    <row r="27" spans="2:2" x14ac:dyDescent="0.2">
      <c r="B27" s="732"/>
    </row>
    <row r="28" spans="2:2" x14ac:dyDescent="0.2">
      <c r="B28" s="732"/>
    </row>
    <row r="29" spans="2:2" x14ac:dyDescent="0.2">
      <c r="B29" s="732"/>
    </row>
    <row r="30" spans="2:2" x14ac:dyDescent="0.2">
      <c r="B30" s="732"/>
    </row>
    <row r="31" spans="2:2" x14ac:dyDescent="0.2">
      <c r="B31" s="732"/>
    </row>
    <row r="32" spans="2:2" x14ac:dyDescent="0.2">
      <c r="B32" s="732"/>
    </row>
    <row r="33" spans="2:2" x14ac:dyDescent="0.2">
      <c r="B33" s="732"/>
    </row>
    <row r="34" spans="2:2" x14ac:dyDescent="0.2">
      <c r="B34" s="732"/>
    </row>
    <row r="35" spans="2:2" x14ac:dyDescent="0.2">
      <c r="B35" s="732"/>
    </row>
    <row r="36" spans="2:2" x14ac:dyDescent="0.2">
      <c r="B36" s="732"/>
    </row>
    <row r="37" spans="2:2" x14ac:dyDescent="0.2">
      <c r="B37" s="732"/>
    </row>
    <row r="38" spans="2:2" x14ac:dyDescent="0.2">
      <c r="B38" s="732"/>
    </row>
    <row r="39" spans="2:2" x14ac:dyDescent="0.2">
      <c r="B39" s="732"/>
    </row>
    <row r="40" spans="2:2" x14ac:dyDescent="0.2">
      <c r="B40" s="732"/>
    </row>
    <row r="41" spans="2:2" x14ac:dyDescent="0.2">
      <c r="B41" s="732"/>
    </row>
    <row r="42" spans="2:2" x14ac:dyDescent="0.2">
      <c r="B42" s="732"/>
    </row>
    <row r="43" spans="2:2" x14ac:dyDescent="0.2">
      <c r="B43" s="732"/>
    </row>
    <row r="44" spans="2:2" x14ac:dyDescent="0.2">
      <c r="B44" s="732"/>
    </row>
    <row r="45" spans="2:2" x14ac:dyDescent="0.2">
      <c r="B45" s="732"/>
    </row>
    <row r="46" spans="2:2" x14ac:dyDescent="0.2">
      <c r="B46" s="732"/>
    </row>
    <row r="47" spans="2:2" x14ac:dyDescent="0.2">
      <c r="B47" s="732"/>
    </row>
    <row r="48" spans="2:2" x14ac:dyDescent="0.2">
      <c r="B48" s="732"/>
    </row>
    <row r="49" spans="2:2" x14ac:dyDescent="0.2">
      <c r="B49" s="732"/>
    </row>
    <row r="50" spans="2:2" x14ac:dyDescent="0.2">
      <c r="B50" s="732"/>
    </row>
    <row r="51" spans="2:2" x14ac:dyDescent="0.2">
      <c r="B51" s="732"/>
    </row>
    <row r="52" spans="2:2" x14ac:dyDescent="0.2">
      <c r="B52" s="732"/>
    </row>
    <row r="53" spans="2:2" x14ac:dyDescent="0.2">
      <c r="B53" s="732"/>
    </row>
    <row r="54" spans="2:2" x14ac:dyDescent="0.2">
      <c r="B54" s="732"/>
    </row>
    <row r="55" spans="2:2" x14ac:dyDescent="0.2">
      <c r="B55" s="732"/>
    </row>
    <row r="56" spans="2:2" x14ac:dyDescent="0.2">
      <c r="B56" s="732"/>
    </row>
    <row r="57" spans="2:2" x14ac:dyDescent="0.2">
      <c r="B57" s="732"/>
    </row>
  </sheetData>
  <sheetProtection algorithmName="SHA-512" hashValue="YuF2T4FPifv7t2vD36QEaVO5gotOIGFLCB7Ff/Hgjvq3i2K6XvaZEBV5PAZmgkaIPn+wZ9t0hX3w24KVpDDiTQ==" saltValue="FvSdinv/BvYEck0zaro24g==" spinCount="100000" sheet="1" objects="1" scenarios="1"/>
  <mergeCells count="1">
    <mergeCell ref="B1:B57"/>
  </mergeCells>
  <pageMargins left="0.7" right="0.7" top="0.75" bottom="0.75" header="0.3" footer="0.3"/>
  <pageSetup paperSize="9" orientation="portrait" r:id="rId1"/>
  <headerFooter>
    <oddFooter>&amp;L&amp;1#&amp;"Verdana"&amp;10&amp;K000000Public - KMD A/S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A381E-464A-44BF-8CDA-D731382AC4CE}">
  <dimension ref="A1:BK44"/>
  <sheetViews>
    <sheetView showRowColHeaders="0" workbookViewId="0"/>
  </sheetViews>
  <sheetFormatPr defaultColWidth="9" defaultRowHeight="10.5" x14ac:dyDescent="0.15"/>
  <cols>
    <col min="1" max="1" width="8.5" style="125" customWidth="1"/>
    <col min="2" max="2" width="14.75" style="125" customWidth="1"/>
    <col min="3" max="59" width="3.125" style="125" customWidth="1"/>
    <col min="60" max="60" width="3.75" style="125" customWidth="1"/>
    <col min="61" max="61" width="14.75" style="125" customWidth="1"/>
    <col min="62" max="62" width="3.5" style="125" customWidth="1"/>
    <col min="63" max="63" width="3.875" style="125" customWidth="1"/>
    <col min="64" max="16384" width="9" style="125"/>
  </cols>
  <sheetData>
    <row r="1" spans="1:63" s="124" customFormat="1" ht="54" x14ac:dyDescent="0.2">
      <c r="C1" s="128" t="s">
        <v>161</v>
      </c>
      <c r="D1" s="128" t="s">
        <v>161</v>
      </c>
      <c r="E1" s="128" t="s">
        <v>161</v>
      </c>
      <c r="F1" s="128" t="s">
        <v>161</v>
      </c>
      <c r="G1" s="128" t="s">
        <v>161</v>
      </c>
      <c r="H1" s="128" t="s">
        <v>161</v>
      </c>
      <c r="I1" s="128" t="s">
        <v>161</v>
      </c>
      <c r="J1" s="128" t="s">
        <v>161</v>
      </c>
      <c r="K1" s="129" t="s">
        <v>162</v>
      </c>
      <c r="L1" s="130" t="s">
        <v>163</v>
      </c>
      <c r="M1" s="130" t="s">
        <v>163</v>
      </c>
      <c r="N1" s="130" t="s">
        <v>163</v>
      </c>
      <c r="O1" s="130" t="s">
        <v>163</v>
      </c>
      <c r="P1" s="130" t="s">
        <v>163</v>
      </c>
      <c r="Q1" s="130" t="s">
        <v>163</v>
      </c>
      <c r="R1" s="130" t="s">
        <v>163</v>
      </c>
      <c r="S1" s="130" t="s">
        <v>163</v>
      </c>
      <c r="T1" s="130" t="s">
        <v>163</v>
      </c>
      <c r="U1" s="130" t="s">
        <v>163</v>
      </c>
      <c r="V1" s="130" t="s">
        <v>163</v>
      </c>
      <c r="W1" s="130" t="s">
        <v>163</v>
      </c>
      <c r="X1" s="130" t="s">
        <v>163</v>
      </c>
      <c r="Y1" s="130" t="s">
        <v>163</v>
      </c>
      <c r="Z1" s="130" t="s">
        <v>163</v>
      </c>
      <c r="AA1" s="130" t="s">
        <v>163</v>
      </c>
      <c r="AB1" s="130" t="s">
        <v>163</v>
      </c>
      <c r="AC1" s="130" t="s">
        <v>163</v>
      </c>
      <c r="AD1" s="130" t="s">
        <v>163</v>
      </c>
      <c r="AE1" s="130" t="s">
        <v>163</v>
      </c>
      <c r="AF1" s="130" t="s">
        <v>163</v>
      </c>
      <c r="AG1" s="130" t="s">
        <v>163</v>
      </c>
      <c r="AH1" s="130" t="s">
        <v>163</v>
      </c>
      <c r="AI1" s="130" t="s">
        <v>163</v>
      </c>
      <c r="AJ1" s="130" t="s">
        <v>163</v>
      </c>
      <c r="AK1" s="130" t="s">
        <v>163</v>
      </c>
      <c r="AL1" s="130" t="s">
        <v>163</v>
      </c>
      <c r="AM1" s="130" t="s">
        <v>163</v>
      </c>
      <c r="AN1" s="130" t="s">
        <v>163</v>
      </c>
      <c r="AO1" s="130" t="s">
        <v>163</v>
      </c>
      <c r="AP1" s="130" t="s">
        <v>163</v>
      </c>
      <c r="AQ1" s="130" t="s">
        <v>163</v>
      </c>
      <c r="AR1" s="130" t="s">
        <v>163</v>
      </c>
      <c r="AS1" s="130" t="s">
        <v>163</v>
      </c>
      <c r="AT1" s="130" t="s">
        <v>163</v>
      </c>
      <c r="AU1" s="130" t="s">
        <v>163</v>
      </c>
      <c r="AV1" s="130" t="s">
        <v>163</v>
      </c>
      <c r="AW1" s="130" t="s">
        <v>163</v>
      </c>
      <c r="AX1" s="130" t="s">
        <v>163</v>
      </c>
      <c r="AY1" s="130" t="s">
        <v>163</v>
      </c>
      <c r="AZ1" s="130" t="s">
        <v>163</v>
      </c>
      <c r="BA1" s="130" t="s">
        <v>163</v>
      </c>
      <c r="BB1" s="130" t="s">
        <v>163</v>
      </c>
      <c r="BC1" s="130" t="s">
        <v>163</v>
      </c>
      <c r="BD1" s="130" t="s">
        <v>163</v>
      </c>
      <c r="BE1" s="130" t="s">
        <v>163</v>
      </c>
      <c r="BF1" s="130" t="s">
        <v>163</v>
      </c>
      <c r="BG1" s="130" t="s">
        <v>163</v>
      </c>
      <c r="BH1" s="134" t="s">
        <v>164</v>
      </c>
      <c r="BI1" s="133"/>
      <c r="BJ1" s="133" t="s">
        <v>165</v>
      </c>
      <c r="BK1" s="133" t="s">
        <v>166</v>
      </c>
    </row>
    <row r="2" spans="1:63" ht="35.25" x14ac:dyDescent="0.15">
      <c r="C2" s="136" t="s">
        <v>167</v>
      </c>
      <c r="D2" s="136" t="s">
        <v>168</v>
      </c>
      <c r="E2" s="136" t="s">
        <v>169</v>
      </c>
      <c r="F2" s="136" t="s">
        <v>170</v>
      </c>
      <c r="G2" s="136" t="s">
        <v>171</v>
      </c>
      <c r="H2" s="136" t="s">
        <v>172</v>
      </c>
      <c r="I2" s="136" t="s">
        <v>173</v>
      </c>
      <c r="J2" s="136" t="s">
        <v>174</v>
      </c>
      <c r="K2" s="135" t="s">
        <v>175</v>
      </c>
      <c r="L2" s="136" t="s">
        <v>174</v>
      </c>
      <c r="M2" s="136" t="s">
        <v>173</v>
      </c>
      <c r="N2" s="136" t="s">
        <v>172</v>
      </c>
      <c r="O2" s="136" t="s">
        <v>171</v>
      </c>
      <c r="P2" s="136" t="s">
        <v>170</v>
      </c>
      <c r="Q2" s="136" t="s">
        <v>169</v>
      </c>
      <c r="R2" s="136" t="s">
        <v>168</v>
      </c>
      <c r="S2" s="136" t="s">
        <v>167</v>
      </c>
      <c r="T2" s="136" t="s">
        <v>176</v>
      </c>
      <c r="U2" s="136" t="s">
        <v>177</v>
      </c>
      <c r="V2" s="136" t="s">
        <v>178</v>
      </c>
      <c r="W2" s="136" t="s">
        <v>179</v>
      </c>
      <c r="X2" s="136" t="s">
        <v>180</v>
      </c>
      <c r="Y2" s="136" t="s">
        <v>181</v>
      </c>
      <c r="Z2" s="136" t="s">
        <v>182</v>
      </c>
      <c r="AA2" s="136" t="s">
        <v>183</v>
      </c>
      <c r="AB2" s="136" t="s">
        <v>184</v>
      </c>
      <c r="AC2" s="136" t="s">
        <v>185</v>
      </c>
      <c r="AD2" s="136" t="s">
        <v>186</v>
      </c>
      <c r="AE2" s="136" t="s">
        <v>187</v>
      </c>
      <c r="AF2" s="136" t="s">
        <v>188</v>
      </c>
      <c r="AG2" s="136" t="s">
        <v>189</v>
      </c>
      <c r="AH2" s="136" t="s">
        <v>190</v>
      </c>
      <c r="AI2" s="136" t="s">
        <v>191</v>
      </c>
      <c r="AJ2" s="136" t="s">
        <v>192</v>
      </c>
      <c r="AK2" s="136" t="s">
        <v>193</v>
      </c>
      <c r="AL2" s="136" t="s">
        <v>194</v>
      </c>
      <c r="AM2" s="136" t="s">
        <v>195</v>
      </c>
      <c r="AN2" s="136" t="s">
        <v>196</v>
      </c>
      <c r="AO2" s="136" t="s">
        <v>197</v>
      </c>
      <c r="AP2" s="136" t="s">
        <v>198</v>
      </c>
      <c r="AQ2" s="136" t="s">
        <v>199</v>
      </c>
      <c r="AR2" s="136" t="s">
        <v>200</v>
      </c>
      <c r="AS2" s="136" t="s">
        <v>201</v>
      </c>
      <c r="AT2" s="136" t="s">
        <v>202</v>
      </c>
      <c r="AU2" s="136" t="s">
        <v>203</v>
      </c>
      <c r="AV2" s="136" t="s">
        <v>204</v>
      </c>
      <c r="AW2" s="136" t="s">
        <v>205</v>
      </c>
      <c r="AX2" s="136" t="s">
        <v>206</v>
      </c>
      <c r="AY2" s="136" t="s">
        <v>207</v>
      </c>
      <c r="AZ2" s="136" t="s">
        <v>208</v>
      </c>
      <c r="BA2" s="136" t="s">
        <v>209</v>
      </c>
      <c r="BB2" s="136" t="s">
        <v>210</v>
      </c>
      <c r="BC2" s="136" t="s">
        <v>211</v>
      </c>
      <c r="BD2" s="136" t="s">
        <v>212</v>
      </c>
      <c r="BE2" s="136" t="s">
        <v>213</v>
      </c>
      <c r="BF2" s="136" t="s">
        <v>214</v>
      </c>
      <c r="BG2" s="136" t="s">
        <v>215</v>
      </c>
    </row>
    <row r="3" spans="1:63" x14ac:dyDescent="0.15">
      <c r="A3" s="171" t="s">
        <v>16</v>
      </c>
      <c r="K3" s="126"/>
    </row>
    <row r="4" spans="1:63" ht="11.25" thickBot="1" x14ac:dyDescent="0.2">
      <c r="A4" s="169" t="s">
        <v>165</v>
      </c>
      <c r="B4" s="125" t="s">
        <v>216</v>
      </c>
      <c r="C4" s="132">
        <v>0</v>
      </c>
      <c r="D4" s="132">
        <v>0</v>
      </c>
      <c r="E4" s="132">
        <v>0</v>
      </c>
      <c r="F4" s="132">
        <v>0</v>
      </c>
      <c r="G4" s="132">
        <v>1</v>
      </c>
      <c r="H4" s="132">
        <v>1</v>
      </c>
      <c r="I4" s="132">
        <v>1</v>
      </c>
      <c r="J4" s="132">
        <v>1</v>
      </c>
      <c r="K4" s="126"/>
      <c r="BH4" s="125">
        <f>SUM(C4:BG4)</f>
        <v>4</v>
      </c>
      <c r="BI4" s="132" t="s">
        <v>216</v>
      </c>
      <c r="BJ4" s="125">
        <f>BH4</f>
        <v>4</v>
      </c>
    </row>
    <row r="5" spans="1:63" ht="11.25" thickBot="1" x14ac:dyDescent="0.2">
      <c r="A5" s="169" t="s">
        <v>165</v>
      </c>
      <c r="B5" s="165" t="s">
        <v>217</v>
      </c>
      <c r="C5" s="146"/>
      <c r="D5" s="146"/>
      <c r="E5" s="146"/>
      <c r="F5" s="146"/>
      <c r="G5" s="146"/>
      <c r="H5" s="146"/>
      <c r="I5" s="146"/>
      <c r="J5" s="146"/>
      <c r="K5" s="166"/>
      <c r="L5" s="144">
        <v>1</v>
      </c>
      <c r="M5" s="145">
        <v>1</v>
      </c>
      <c r="N5" s="145">
        <v>1</v>
      </c>
      <c r="O5" s="145">
        <v>1</v>
      </c>
      <c r="P5" s="145">
        <v>1</v>
      </c>
      <c r="Q5" s="145">
        <v>1</v>
      </c>
      <c r="R5" s="145">
        <v>1</v>
      </c>
      <c r="S5" s="145">
        <v>1</v>
      </c>
      <c r="T5" s="145">
        <v>1</v>
      </c>
      <c r="U5" s="145">
        <v>1</v>
      </c>
      <c r="V5" s="146"/>
      <c r="W5" s="146"/>
      <c r="X5" s="146"/>
      <c r="Y5" s="146"/>
      <c r="Z5" s="146"/>
      <c r="AA5" s="146"/>
      <c r="AB5" s="146"/>
      <c r="AC5" s="146"/>
      <c r="AD5" s="146"/>
      <c r="AE5" s="146"/>
      <c r="AF5" s="146"/>
      <c r="AG5" s="146"/>
      <c r="AH5" s="146"/>
      <c r="AI5" s="147"/>
      <c r="BH5" s="125">
        <f t="shared" ref="BH5:BH33" si="0">SUM(C5:BG5)</f>
        <v>10</v>
      </c>
      <c r="BI5" s="137" t="s">
        <v>217</v>
      </c>
    </row>
    <row r="6" spans="1:63" ht="11.25" thickBot="1" x14ac:dyDescent="0.2">
      <c r="A6" s="169" t="s">
        <v>165</v>
      </c>
      <c r="B6" s="148" t="s">
        <v>218</v>
      </c>
      <c r="C6" s="149"/>
      <c r="D6" s="149"/>
      <c r="E6" s="149"/>
      <c r="F6" s="149"/>
      <c r="G6" s="149"/>
      <c r="H6" s="149"/>
      <c r="I6" s="149"/>
      <c r="J6" s="149"/>
      <c r="K6" s="167"/>
      <c r="L6" s="148"/>
      <c r="M6" s="149"/>
      <c r="N6" s="149"/>
      <c r="O6" s="149"/>
      <c r="P6" s="149"/>
      <c r="Q6" s="149"/>
      <c r="R6" s="149"/>
      <c r="S6" s="149"/>
      <c r="T6" s="149"/>
      <c r="U6" s="149"/>
      <c r="V6" s="150">
        <v>1</v>
      </c>
      <c r="W6" s="150">
        <v>1</v>
      </c>
      <c r="X6" s="150">
        <v>1</v>
      </c>
      <c r="Y6" s="150">
        <v>1</v>
      </c>
      <c r="Z6" s="150">
        <v>1</v>
      </c>
      <c r="AA6" s="150">
        <v>1</v>
      </c>
      <c r="AB6" s="150">
        <v>1</v>
      </c>
      <c r="AC6" s="150">
        <v>1</v>
      </c>
      <c r="AD6" s="150">
        <v>1</v>
      </c>
      <c r="AE6" s="150">
        <v>1</v>
      </c>
      <c r="AF6" s="150">
        <v>1</v>
      </c>
      <c r="AG6" s="150">
        <v>1</v>
      </c>
      <c r="AH6" s="150">
        <v>1</v>
      </c>
      <c r="AI6" s="151">
        <v>1</v>
      </c>
      <c r="BH6" s="125">
        <f t="shared" si="0"/>
        <v>14</v>
      </c>
      <c r="BI6" s="138" t="s">
        <v>218</v>
      </c>
      <c r="BJ6" s="140">
        <f>BH5+BH6</f>
        <v>24</v>
      </c>
    </row>
    <row r="7" spans="1:63" x14ac:dyDescent="0.15">
      <c r="A7" s="169" t="s">
        <v>165</v>
      </c>
      <c r="B7" s="165" t="s">
        <v>219</v>
      </c>
      <c r="C7" s="146"/>
      <c r="D7" s="146"/>
      <c r="E7" s="146"/>
      <c r="F7" s="146"/>
      <c r="G7" s="146"/>
      <c r="H7" s="146"/>
      <c r="I7" s="146"/>
      <c r="J7" s="146"/>
      <c r="K7" s="166"/>
      <c r="L7" s="152">
        <v>1</v>
      </c>
      <c r="M7" s="153">
        <v>1</v>
      </c>
      <c r="N7" s="146"/>
      <c r="O7" s="146"/>
      <c r="P7" s="146"/>
      <c r="Q7" s="146"/>
      <c r="R7" s="146"/>
      <c r="S7" s="146"/>
      <c r="T7" s="146"/>
      <c r="U7" s="146"/>
      <c r="V7" s="153">
        <v>1</v>
      </c>
      <c r="W7" s="153">
        <v>1</v>
      </c>
      <c r="X7" s="153">
        <v>1</v>
      </c>
      <c r="Y7" s="153">
        <v>1</v>
      </c>
      <c r="Z7" s="153">
        <v>1</v>
      </c>
      <c r="AA7" s="153">
        <v>1</v>
      </c>
      <c r="AB7" s="153">
        <v>1</v>
      </c>
      <c r="AC7" s="153">
        <v>1</v>
      </c>
      <c r="AD7" s="153">
        <v>1</v>
      </c>
      <c r="AE7" s="146"/>
      <c r="AF7" s="146"/>
      <c r="AG7" s="146"/>
      <c r="AH7" s="146"/>
      <c r="AI7" s="147"/>
      <c r="BH7" s="125">
        <f t="shared" si="0"/>
        <v>11</v>
      </c>
      <c r="BI7" s="127" t="s">
        <v>219</v>
      </c>
    </row>
    <row r="8" spans="1:63" ht="11.25" thickBot="1" x14ac:dyDescent="0.2">
      <c r="A8" s="169" t="s">
        <v>165</v>
      </c>
      <c r="B8" s="148" t="s">
        <v>220</v>
      </c>
      <c r="C8" s="149"/>
      <c r="D8" s="149"/>
      <c r="E8" s="149"/>
      <c r="F8" s="149"/>
      <c r="G8" s="149"/>
      <c r="H8" s="149"/>
      <c r="I8" s="149"/>
      <c r="J8" s="149"/>
      <c r="K8" s="167"/>
      <c r="L8" s="148"/>
      <c r="M8" s="149"/>
      <c r="N8" s="154">
        <v>1</v>
      </c>
      <c r="O8" s="154">
        <v>1</v>
      </c>
      <c r="P8" s="154">
        <v>1</v>
      </c>
      <c r="Q8" s="154">
        <v>1</v>
      </c>
      <c r="R8" s="154">
        <v>1</v>
      </c>
      <c r="S8" s="154">
        <v>1</v>
      </c>
      <c r="T8" s="154">
        <v>1</v>
      </c>
      <c r="U8" s="154">
        <v>1</v>
      </c>
      <c r="V8" s="149"/>
      <c r="W8" s="149"/>
      <c r="X8" s="149"/>
      <c r="Y8" s="149"/>
      <c r="Z8" s="149"/>
      <c r="AA8" s="149"/>
      <c r="AB8" s="149"/>
      <c r="AC8" s="149"/>
      <c r="AD8" s="149"/>
      <c r="AE8" s="154">
        <v>1</v>
      </c>
      <c r="AF8" s="154">
        <v>1</v>
      </c>
      <c r="AG8" s="154">
        <v>1</v>
      </c>
      <c r="AH8" s="154">
        <v>1</v>
      </c>
      <c r="AI8" s="155">
        <v>1</v>
      </c>
      <c r="BH8" s="125">
        <f t="shared" si="0"/>
        <v>13</v>
      </c>
      <c r="BI8" s="131" t="s">
        <v>220</v>
      </c>
    </row>
    <row r="9" spans="1:63" x14ac:dyDescent="0.15">
      <c r="A9" s="169"/>
      <c r="K9" s="126"/>
    </row>
    <row r="10" spans="1:63" x14ac:dyDescent="0.15">
      <c r="A10" s="171" t="s">
        <v>16</v>
      </c>
      <c r="K10" s="126"/>
    </row>
    <row r="11" spans="1:63" ht="11.25" thickBot="1" x14ac:dyDescent="0.2">
      <c r="A11" s="169" t="s">
        <v>221</v>
      </c>
      <c r="B11" s="125" t="s">
        <v>216</v>
      </c>
      <c r="C11" s="132">
        <v>1</v>
      </c>
      <c r="D11" s="132">
        <v>1</v>
      </c>
      <c r="E11" s="132">
        <v>1</v>
      </c>
      <c r="F11" s="132">
        <v>1</v>
      </c>
      <c r="G11" s="132">
        <v>1</v>
      </c>
      <c r="H11" s="132">
        <v>1</v>
      </c>
      <c r="I11" s="132">
        <v>1</v>
      </c>
      <c r="J11" s="132">
        <v>1</v>
      </c>
      <c r="K11" s="126"/>
      <c r="BH11" s="125">
        <f t="shared" si="0"/>
        <v>8</v>
      </c>
      <c r="BI11" s="132" t="s">
        <v>216</v>
      </c>
      <c r="BK11" s="125">
        <f>BH11</f>
        <v>8</v>
      </c>
    </row>
    <row r="12" spans="1:63" ht="11.25" thickBot="1" x14ac:dyDescent="0.2">
      <c r="A12" s="169" t="s">
        <v>221</v>
      </c>
      <c r="B12" s="165" t="s">
        <v>217</v>
      </c>
      <c r="C12" s="146"/>
      <c r="D12" s="146"/>
      <c r="E12" s="146"/>
      <c r="F12" s="146"/>
      <c r="G12" s="146"/>
      <c r="H12" s="146"/>
      <c r="I12" s="146"/>
      <c r="J12" s="146"/>
      <c r="K12" s="166"/>
      <c r="L12" s="144">
        <v>1</v>
      </c>
      <c r="M12" s="145">
        <v>1</v>
      </c>
      <c r="N12" s="145">
        <v>1</v>
      </c>
      <c r="O12" s="145">
        <v>1</v>
      </c>
      <c r="P12" s="145">
        <v>1</v>
      </c>
      <c r="Q12" s="145">
        <v>1</v>
      </c>
      <c r="R12" s="145">
        <v>1</v>
      </c>
      <c r="S12" s="145">
        <v>1</v>
      </c>
      <c r="T12" s="145">
        <v>1</v>
      </c>
      <c r="U12" s="145">
        <v>1</v>
      </c>
      <c r="V12" s="145">
        <v>1</v>
      </c>
      <c r="W12" s="145">
        <v>1</v>
      </c>
      <c r="X12" s="145">
        <v>1</v>
      </c>
      <c r="Y12" s="145">
        <v>1</v>
      </c>
      <c r="Z12" s="146"/>
      <c r="AA12" s="146"/>
      <c r="AB12" s="146"/>
      <c r="AC12" s="146"/>
      <c r="AD12" s="146"/>
      <c r="AE12" s="146"/>
      <c r="AF12" s="146"/>
      <c r="AG12" s="146"/>
      <c r="AH12" s="146"/>
      <c r="AI12" s="146"/>
      <c r="AJ12" s="146"/>
      <c r="AK12" s="147"/>
      <c r="BH12" s="125">
        <f t="shared" si="0"/>
        <v>14</v>
      </c>
      <c r="BI12" s="137" t="s">
        <v>217</v>
      </c>
    </row>
    <row r="13" spans="1:63" ht="11.25" thickBot="1" x14ac:dyDescent="0.2">
      <c r="A13" s="169" t="s">
        <v>221</v>
      </c>
      <c r="B13" s="156" t="s">
        <v>218</v>
      </c>
      <c r="K13" s="168"/>
      <c r="L13" s="156"/>
      <c r="V13" s="157"/>
      <c r="W13" s="157"/>
      <c r="X13" s="157"/>
      <c r="Y13" s="157"/>
      <c r="Z13" s="143">
        <v>1</v>
      </c>
      <c r="AA13" s="143">
        <v>1</v>
      </c>
      <c r="AB13" s="143">
        <v>1</v>
      </c>
      <c r="AC13" s="143">
        <v>1</v>
      </c>
      <c r="AD13" s="143">
        <v>1</v>
      </c>
      <c r="AE13" s="143">
        <v>1</v>
      </c>
      <c r="AK13" s="158"/>
      <c r="BH13" s="125">
        <f t="shared" si="0"/>
        <v>6</v>
      </c>
      <c r="BI13" s="138" t="s">
        <v>218</v>
      </c>
    </row>
    <row r="14" spans="1:63" ht="12" thickTop="1" thickBot="1" x14ac:dyDescent="0.2">
      <c r="A14" s="169" t="s">
        <v>221</v>
      </c>
      <c r="B14" s="148" t="s">
        <v>222</v>
      </c>
      <c r="C14" s="149"/>
      <c r="D14" s="149"/>
      <c r="E14" s="149"/>
      <c r="F14" s="149"/>
      <c r="G14" s="149"/>
      <c r="H14" s="149"/>
      <c r="I14" s="149"/>
      <c r="J14" s="149"/>
      <c r="K14" s="167"/>
      <c r="L14" s="148"/>
      <c r="M14" s="149"/>
      <c r="N14" s="149"/>
      <c r="O14" s="149"/>
      <c r="P14" s="149"/>
      <c r="Q14" s="149"/>
      <c r="R14" s="149"/>
      <c r="S14" s="149"/>
      <c r="T14" s="149"/>
      <c r="U14" s="149"/>
      <c r="V14" s="149"/>
      <c r="W14" s="149"/>
      <c r="X14" s="149"/>
      <c r="Y14" s="149"/>
      <c r="Z14" s="149"/>
      <c r="AA14" s="149"/>
      <c r="AB14" s="149"/>
      <c r="AC14" s="149"/>
      <c r="AD14" s="149"/>
      <c r="AE14" s="149"/>
      <c r="AF14" s="159">
        <v>1</v>
      </c>
      <c r="AG14" s="159">
        <v>1</v>
      </c>
      <c r="AH14" s="159">
        <v>1</v>
      </c>
      <c r="AI14" s="160">
        <v>1</v>
      </c>
      <c r="AJ14" s="160">
        <v>0</v>
      </c>
      <c r="AK14" s="161">
        <v>0</v>
      </c>
      <c r="AL14" s="141" t="s">
        <v>223</v>
      </c>
      <c r="AM14" s="141"/>
      <c r="AN14" s="141"/>
      <c r="AO14" s="141"/>
      <c r="AP14" s="141"/>
      <c r="AQ14" s="141"/>
      <c r="AR14" s="141"/>
      <c r="AS14" s="141"/>
      <c r="AT14" s="141"/>
      <c r="AU14" s="141"/>
      <c r="AV14" s="141"/>
      <c r="BH14" s="125">
        <f>SUM(C14:BG14)</f>
        <v>4</v>
      </c>
      <c r="BI14" s="139" t="s">
        <v>222</v>
      </c>
      <c r="BK14" s="142">
        <f>BH12+BH13+BH14</f>
        <v>24</v>
      </c>
    </row>
    <row r="15" spans="1:63" x14ac:dyDescent="0.15">
      <c r="A15" s="169" t="s">
        <v>221</v>
      </c>
      <c r="B15" s="165" t="s">
        <v>219</v>
      </c>
      <c r="C15" s="146"/>
      <c r="D15" s="146"/>
      <c r="E15" s="146"/>
      <c r="F15" s="146"/>
      <c r="G15" s="146"/>
      <c r="H15" s="146"/>
      <c r="I15" s="146"/>
      <c r="J15" s="146"/>
      <c r="K15" s="166"/>
      <c r="L15" s="152">
        <v>1</v>
      </c>
      <c r="M15" s="153">
        <v>1</v>
      </c>
      <c r="N15" s="146"/>
      <c r="O15" s="146"/>
      <c r="P15" s="146"/>
      <c r="Q15" s="146"/>
      <c r="R15" s="146"/>
      <c r="S15" s="146"/>
      <c r="T15" s="146"/>
      <c r="U15" s="146"/>
      <c r="V15" s="153">
        <v>1</v>
      </c>
      <c r="W15" s="153">
        <v>1</v>
      </c>
      <c r="X15" s="153">
        <v>1</v>
      </c>
      <c r="Y15" s="153">
        <v>1</v>
      </c>
      <c r="Z15" s="153">
        <v>1</v>
      </c>
      <c r="AA15" s="153">
        <v>1</v>
      </c>
      <c r="AB15" s="153">
        <v>1</v>
      </c>
      <c r="AC15" s="153">
        <v>1</v>
      </c>
      <c r="AD15" s="153">
        <v>1</v>
      </c>
      <c r="AE15" s="146"/>
      <c r="AF15" s="146"/>
      <c r="AG15" s="146"/>
      <c r="AH15" s="146"/>
      <c r="AI15" s="147"/>
      <c r="BH15" s="125">
        <f t="shared" si="0"/>
        <v>11</v>
      </c>
      <c r="BI15" s="127" t="s">
        <v>219</v>
      </c>
    </row>
    <row r="16" spans="1:63" ht="11.25" thickBot="1" x14ac:dyDescent="0.2">
      <c r="A16" s="169" t="s">
        <v>221</v>
      </c>
      <c r="B16" s="148" t="s">
        <v>220</v>
      </c>
      <c r="C16" s="149"/>
      <c r="D16" s="149"/>
      <c r="E16" s="149"/>
      <c r="F16" s="149"/>
      <c r="G16" s="149"/>
      <c r="H16" s="149"/>
      <c r="I16" s="149"/>
      <c r="J16" s="149"/>
      <c r="K16" s="167"/>
      <c r="L16" s="148"/>
      <c r="M16" s="149"/>
      <c r="N16" s="154">
        <v>1</v>
      </c>
      <c r="O16" s="154">
        <v>1</v>
      </c>
      <c r="P16" s="154">
        <v>1</v>
      </c>
      <c r="Q16" s="154">
        <v>1</v>
      </c>
      <c r="R16" s="154">
        <v>1</v>
      </c>
      <c r="S16" s="154">
        <v>1</v>
      </c>
      <c r="T16" s="154">
        <v>1</v>
      </c>
      <c r="U16" s="154">
        <v>1</v>
      </c>
      <c r="V16" s="149"/>
      <c r="W16" s="149"/>
      <c r="X16" s="149"/>
      <c r="Y16" s="149"/>
      <c r="Z16" s="149"/>
      <c r="AA16" s="149"/>
      <c r="AB16" s="149"/>
      <c r="AC16" s="149"/>
      <c r="AD16" s="149"/>
      <c r="AE16" s="154">
        <v>1</v>
      </c>
      <c r="AF16" s="154">
        <v>1</v>
      </c>
      <c r="AG16" s="154">
        <v>1</v>
      </c>
      <c r="AH16" s="154">
        <v>1</v>
      </c>
      <c r="AI16" s="155">
        <v>1</v>
      </c>
      <c r="BH16" s="125">
        <f t="shared" si="0"/>
        <v>13</v>
      </c>
      <c r="BI16" s="131" t="s">
        <v>220</v>
      </c>
    </row>
    <row r="17" spans="1:63" x14ac:dyDescent="0.15">
      <c r="K17" s="126"/>
    </row>
    <row r="18" spans="1:63" x14ac:dyDescent="0.15">
      <c r="K18" s="126"/>
    </row>
    <row r="19" spans="1:63" x14ac:dyDescent="0.15">
      <c r="K19" s="126"/>
    </row>
    <row r="20" spans="1:63" x14ac:dyDescent="0.15">
      <c r="A20" s="172" t="s">
        <v>26</v>
      </c>
      <c r="K20" s="126"/>
    </row>
    <row r="21" spans="1:63" ht="11.25" thickBot="1" x14ac:dyDescent="0.2">
      <c r="A21" s="170" t="s">
        <v>165</v>
      </c>
      <c r="B21" s="125" t="s">
        <v>216</v>
      </c>
      <c r="C21" s="132">
        <v>0</v>
      </c>
      <c r="D21" s="132">
        <v>0</v>
      </c>
      <c r="E21" s="132">
        <v>0</v>
      </c>
      <c r="F21" s="132">
        <v>0</v>
      </c>
      <c r="G21" s="132">
        <v>0</v>
      </c>
      <c r="H21" s="132">
        <v>0</v>
      </c>
      <c r="I21" s="132">
        <v>0</v>
      </c>
      <c r="J21" s="132">
        <v>0</v>
      </c>
      <c r="K21" s="126"/>
      <c r="BH21" s="125">
        <f t="shared" si="0"/>
        <v>0</v>
      </c>
      <c r="BI21" s="132" t="s">
        <v>216</v>
      </c>
      <c r="BJ21" s="125">
        <f>BH21</f>
        <v>0</v>
      </c>
    </row>
    <row r="22" spans="1:63" ht="11.25" thickBot="1" x14ac:dyDescent="0.2">
      <c r="A22" s="170" t="s">
        <v>165</v>
      </c>
      <c r="B22" s="165" t="s">
        <v>217</v>
      </c>
      <c r="C22" s="146"/>
      <c r="D22" s="146"/>
      <c r="E22" s="146"/>
      <c r="F22" s="146"/>
      <c r="G22" s="146"/>
      <c r="H22" s="146"/>
      <c r="I22" s="146"/>
      <c r="J22" s="146"/>
      <c r="K22" s="166"/>
      <c r="L22" s="144">
        <v>1</v>
      </c>
      <c r="M22" s="145">
        <v>1</v>
      </c>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7"/>
      <c r="BH22" s="125">
        <f t="shared" si="0"/>
        <v>2</v>
      </c>
      <c r="BI22" s="137" t="s">
        <v>217</v>
      </c>
    </row>
    <row r="23" spans="1:63" ht="11.25" thickBot="1" x14ac:dyDescent="0.2">
      <c r="A23" s="170" t="s">
        <v>165</v>
      </c>
      <c r="B23" s="148" t="s">
        <v>218</v>
      </c>
      <c r="C23" s="149"/>
      <c r="D23" s="149"/>
      <c r="E23" s="149"/>
      <c r="F23" s="149"/>
      <c r="G23" s="149"/>
      <c r="H23" s="149"/>
      <c r="I23" s="149"/>
      <c r="J23" s="149"/>
      <c r="K23" s="167"/>
      <c r="L23" s="148"/>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50">
        <v>1</v>
      </c>
      <c r="AK23" s="150">
        <v>1</v>
      </c>
      <c r="AL23" s="150">
        <v>1</v>
      </c>
      <c r="AM23" s="150">
        <v>1</v>
      </c>
      <c r="AN23" s="150">
        <v>1</v>
      </c>
      <c r="AO23" s="150">
        <v>1</v>
      </c>
      <c r="AP23" s="150">
        <v>1</v>
      </c>
      <c r="AQ23" s="150">
        <v>1</v>
      </c>
      <c r="AR23" s="150">
        <v>1</v>
      </c>
      <c r="AS23" s="150">
        <v>1</v>
      </c>
      <c r="AT23" s="150">
        <v>1</v>
      </c>
      <c r="AU23" s="150">
        <v>1</v>
      </c>
      <c r="AV23" s="150">
        <v>1</v>
      </c>
      <c r="AW23" s="150">
        <v>1</v>
      </c>
      <c r="AX23" s="150">
        <v>1</v>
      </c>
      <c r="AY23" s="150">
        <v>1</v>
      </c>
      <c r="AZ23" s="150">
        <v>1</v>
      </c>
      <c r="BA23" s="150">
        <v>1</v>
      </c>
      <c r="BB23" s="150">
        <v>1</v>
      </c>
      <c r="BC23" s="150">
        <v>1</v>
      </c>
      <c r="BD23" s="150">
        <v>1</v>
      </c>
      <c r="BE23" s="151">
        <v>1</v>
      </c>
      <c r="BH23" s="125">
        <f t="shared" si="0"/>
        <v>22</v>
      </c>
      <c r="BI23" s="138" t="s">
        <v>218</v>
      </c>
      <c r="BJ23" s="140">
        <f>BH22+BH23</f>
        <v>24</v>
      </c>
    </row>
    <row r="24" spans="1:63" x14ac:dyDescent="0.15">
      <c r="A24" s="170" t="s">
        <v>165</v>
      </c>
      <c r="B24" s="165" t="s">
        <v>219</v>
      </c>
      <c r="C24" s="146"/>
      <c r="D24" s="146"/>
      <c r="E24" s="146"/>
      <c r="F24" s="146"/>
      <c r="G24" s="146"/>
      <c r="H24" s="146"/>
      <c r="I24" s="146"/>
      <c r="J24" s="146"/>
      <c r="K24" s="166"/>
      <c r="L24" s="152">
        <v>1</v>
      </c>
      <c r="M24" s="153">
        <v>1</v>
      </c>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53">
        <v>1</v>
      </c>
      <c r="AK24" s="153">
        <v>1</v>
      </c>
      <c r="AL24" s="153">
        <v>1</v>
      </c>
      <c r="AM24" s="153">
        <v>1</v>
      </c>
      <c r="AN24" s="153">
        <v>1</v>
      </c>
      <c r="AO24" s="153">
        <v>1</v>
      </c>
      <c r="AP24" s="153">
        <v>1</v>
      </c>
      <c r="AQ24" s="153">
        <v>1</v>
      </c>
      <c r="AR24" s="153">
        <v>1</v>
      </c>
      <c r="AS24" s="146"/>
      <c r="AT24" s="146"/>
      <c r="AU24" s="146"/>
      <c r="AV24" s="146"/>
      <c r="AW24" s="146"/>
      <c r="AX24" s="146"/>
      <c r="AY24" s="146"/>
      <c r="AZ24" s="146"/>
      <c r="BA24" s="146"/>
      <c r="BB24" s="146"/>
      <c r="BC24" s="146"/>
      <c r="BD24" s="146"/>
      <c r="BE24" s="147"/>
      <c r="BH24" s="125">
        <f t="shared" si="0"/>
        <v>11</v>
      </c>
      <c r="BI24" s="127" t="s">
        <v>219</v>
      </c>
    </row>
    <row r="25" spans="1:63" ht="11.25" thickBot="1" x14ac:dyDescent="0.2">
      <c r="A25" s="170" t="s">
        <v>165</v>
      </c>
      <c r="B25" s="148" t="s">
        <v>220</v>
      </c>
      <c r="C25" s="149"/>
      <c r="D25" s="149"/>
      <c r="E25" s="149"/>
      <c r="F25" s="149"/>
      <c r="G25" s="149"/>
      <c r="H25" s="149"/>
      <c r="I25" s="149"/>
      <c r="J25" s="149"/>
      <c r="K25" s="167"/>
      <c r="L25" s="148"/>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54">
        <v>1</v>
      </c>
      <c r="AT25" s="154">
        <v>1</v>
      </c>
      <c r="AU25" s="154">
        <v>1</v>
      </c>
      <c r="AV25" s="154">
        <v>1</v>
      </c>
      <c r="AW25" s="154">
        <v>1</v>
      </c>
      <c r="AX25" s="154">
        <v>1</v>
      </c>
      <c r="AY25" s="154">
        <v>1</v>
      </c>
      <c r="AZ25" s="154">
        <v>1</v>
      </c>
      <c r="BA25" s="154">
        <v>1</v>
      </c>
      <c r="BB25" s="154">
        <v>1</v>
      </c>
      <c r="BC25" s="154">
        <v>1</v>
      </c>
      <c r="BD25" s="154">
        <v>1</v>
      </c>
      <c r="BE25" s="155">
        <v>1</v>
      </c>
      <c r="BH25" s="125">
        <f t="shared" si="0"/>
        <v>13</v>
      </c>
      <c r="BI25" s="131" t="s">
        <v>220</v>
      </c>
    </row>
    <row r="26" spans="1:63" x14ac:dyDescent="0.15">
      <c r="A26" s="170"/>
      <c r="K26" s="126"/>
    </row>
    <row r="27" spans="1:63" x14ac:dyDescent="0.15">
      <c r="A27" s="172" t="s">
        <v>26</v>
      </c>
      <c r="K27" s="126"/>
    </row>
    <row r="28" spans="1:63" ht="11.25" thickBot="1" x14ac:dyDescent="0.2">
      <c r="A28" s="170" t="s">
        <v>221</v>
      </c>
      <c r="B28" s="125" t="s">
        <v>216</v>
      </c>
      <c r="C28" s="132">
        <v>0</v>
      </c>
      <c r="D28" s="132">
        <v>0</v>
      </c>
      <c r="E28" s="132">
        <v>0</v>
      </c>
      <c r="F28" s="132">
        <v>0</v>
      </c>
      <c r="G28" s="132">
        <v>0</v>
      </c>
      <c r="H28" s="132">
        <v>0</v>
      </c>
      <c r="I28" s="132">
        <v>0</v>
      </c>
      <c r="J28" s="132">
        <v>0</v>
      </c>
      <c r="K28" s="126"/>
      <c r="BH28" s="125">
        <f t="shared" si="0"/>
        <v>0</v>
      </c>
      <c r="BI28" s="132" t="s">
        <v>216</v>
      </c>
      <c r="BK28" s="125">
        <f>BH28</f>
        <v>0</v>
      </c>
    </row>
    <row r="29" spans="1:63" ht="11.25" thickBot="1" x14ac:dyDescent="0.2">
      <c r="A29" s="170" t="s">
        <v>221</v>
      </c>
      <c r="B29" s="165" t="s">
        <v>217</v>
      </c>
      <c r="C29" s="146"/>
      <c r="D29" s="146"/>
      <c r="E29" s="146"/>
      <c r="F29" s="146"/>
      <c r="G29" s="146"/>
      <c r="H29" s="146"/>
      <c r="I29" s="146"/>
      <c r="J29" s="146"/>
      <c r="K29" s="166"/>
      <c r="L29" s="144">
        <v>1</v>
      </c>
      <c r="M29" s="145">
        <v>1</v>
      </c>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7"/>
      <c r="BH29" s="125">
        <f t="shared" si="0"/>
        <v>2</v>
      </c>
      <c r="BI29" s="137" t="s">
        <v>217</v>
      </c>
    </row>
    <row r="30" spans="1:63" ht="11.25" thickBot="1" x14ac:dyDescent="0.2">
      <c r="A30" s="170" t="s">
        <v>221</v>
      </c>
      <c r="B30" s="156" t="s">
        <v>218</v>
      </c>
      <c r="K30" s="168"/>
      <c r="L30" s="156"/>
      <c r="AJ30" s="143">
        <v>1</v>
      </c>
      <c r="AK30" s="143">
        <v>1</v>
      </c>
      <c r="AL30" s="143">
        <v>1</v>
      </c>
      <c r="AM30" s="143">
        <v>1</v>
      </c>
      <c r="AN30" s="143">
        <v>1</v>
      </c>
      <c r="AO30" s="143">
        <v>1</v>
      </c>
      <c r="AP30" s="143">
        <v>1</v>
      </c>
      <c r="AV30" s="158"/>
      <c r="BH30" s="125">
        <f t="shared" si="0"/>
        <v>7</v>
      </c>
      <c r="BI30" s="138" t="s">
        <v>218</v>
      </c>
    </row>
    <row r="31" spans="1:63" ht="12" thickTop="1" thickBot="1" x14ac:dyDescent="0.2">
      <c r="A31" s="170" t="s">
        <v>221</v>
      </c>
      <c r="B31" s="148" t="s">
        <v>222</v>
      </c>
      <c r="C31" s="149"/>
      <c r="D31" s="149"/>
      <c r="E31" s="149"/>
      <c r="F31" s="149"/>
      <c r="G31" s="149"/>
      <c r="H31" s="149"/>
      <c r="I31" s="149"/>
      <c r="J31" s="149"/>
      <c r="K31" s="167"/>
      <c r="L31" s="156"/>
      <c r="AQ31" s="162">
        <v>1</v>
      </c>
      <c r="AR31" s="162">
        <v>1</v>
      </c>
      <c r="AS31" s="162">
        <v>0</v>
      </c>
      <c r="AT31" s="163">
        <v>0</v>
      </c>
      <c r="AU31" s="163">
        <v>0</v>
      </c>
      <c r="AV31" s="164">
        <v>0</v>
      </c>
      <c r="BH31" s="125">
        <f>SUM(C31:BG31)</f>
        <v>2</v>
      </c>
      <c r="BI31" s="139" t="s">
        <v>222</v>
      </c>
      <c r="BK31" s="140">
        <f>BH29+BH30+BH31</f>
        <v>11</v>
      </c>
    </row>
    <row r="32" spans="1:63" x14ac:dyDescent="0.15">
      <c r="A32" s="170" t="s">
        <v>221</v>
      </c>
      <c r="B32" s="165" t="s">
        <v>219</v>
      </c>
      <c r="C32" s="146"/>
      <c r="D32" s="146"/>
      <c r="E32" s="146"/>
      <c r="F32" s="146"/>
      <c r="G32" s="146"/>
      <c r="H32" s="146"/>
      <c r="I32" s="146"/>
      <c r="J32" s="146"/>
      <c r="K32" s="166"/>
      <c r="L32" s="152">
        <v>1</v>
      </c>
      <c r="M32" s="153">
        <v>1</v>
      </c>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53">
        <v>1</v>
      </c>
      <c r="AK32" s="153">
        <v>1</v>
      </c>
      <c r="AL32" s="153">
        <v>1</v>
      </c>
      <c r="AM32" s="153">
        <v>1</v>
      </c>
      <c r="AN32" s="153">
        <v>1</v>
      </c>
      <c r="AO32" s="153">
        <v>1</v>
      </c>
      <c r="AP32" s="153">
        <v>1</v>
      </c>
      <c r="AQ32" s="153">
        <v>1</v>
      </c>
      <c r="AR32" s="153">
        <v>1</v>
      </c>
      <c r="AS32" s="146"/>
      <c r="AT32" s="146"/>
      <c r="AU32" s="146"/>
      <c r="AV32" s="146"/>
      <c r="AW32" s="146"/>
      <c r="AX32" s="146"/>
      <c r="AY32" s="146"/>
      <c r="AZ32" s="146"/>
      <c r="BA32" s="146"/>
      <c r="BB32" s="146"/>
      <c r="BC32" s="146"/>
      <c r="BD32" s="146"/>
      <c r="BE32" s="147"/>
      <c r="BH32" s="125">
        <f t="shared" si="0"/>
        <v>11</v>
      </c>
      <c r="BI32" s="127" t="s">
        <v>219</v>
      </c>
    </row>
    <row r="33" spans="1:61" ht="11.25" thickBot="1" x14ac:dyDescent="0.2">
      <c r="A33" s="170" t="s">
        <v>221</v>
      </c>
      <c r="B33" s="148" t="s">
        <v>220</v>
      </c>
      <c r="C33" s="149"/>
      <c r="D33" s="149"/>
      <c r="E33" s="149"/>
      <c r="F33" s="149"/>
      <c r="G33" s="149"/>
      <c r="H33" s="149"/>
      <c r="I33" s="149"/>
      <c r="J33" s="149"/>
      <c r="K33" s="167"/>
      <c r="L33" s="148"/>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54">
        <v>1</v>
      </c>
      <c r="AT33" s="154">
        <v>1</v>
      </c>
      <c r="AU33" s="154">
        <v>1</v>
      </c>
      <c r="AV33" s="154">
        <v>1</v>
      </c>
      <c r="AW33" s="154">
        <v>1</v>
      </c>
      <c r="AX33" s="154">
        <v>1</v>
      </c>
      <c r="AY33" s="154">
        <v>1</v>
      </c>
      <c r="AZ33" s="154">
        <v>1</v>
      </c>
      <c r="BA33" s="154">
        <v>1</v>
      </c>
      <c r="BB33" s="154">
        <v>1</v>
      </c>
      <c r="BC33" s="154">
        <v>1</v>
      </c>
      <c r="BD33" s="154">
        <v>1</v>
      </c>
      <c r="BE33" s="155">
        <v>1</v>
      </c>
      <c r="BH33" s="125">
        <f t="shared" si="0"/>
        <v>13</v>
      </c>
      <c r="BI33" s="131" t="s">
        <v>220</v>
      </c>
    </row>
    <row r="34" spans="1:61" x14ac:dyDescent="0.15">
      <c r="K34" s="126"/>
    </row>
    <row r="35" spans="1:61" x14ac:dyDescent="0.15">
      <c r="K35" s="126"/>
    </row>
    <row r="36" spans="1:61" x14ac:dyDescent="0.15">
      <c r="K36" s="126"/>
    </row>
    <row r="37" spans="1:61" x14ac:dyDescent="0.15">
      <c r="K37" s="126"/>
    </row>
    <row r="38" spans="1:61" x14ac:dyDescent="0.15">
      <c r="K38" s="126"/>
    </row>
    <row r="39" spans="1:61" x14ac:dyDescent="0.15">
      <c r="K39" s="126"/>
    </row>
    <row r="40" spans="1:61" x14ac:dyDescent="0.15">
      <c r="K40" s="126"/>
    </row>
    <row r="42" spans="1:61" x14ac:dyDescent="0.15">
      <c r="A42" s="127"/>
      <c r="B42" s="125" t="s">
        <v>224</v>
      </c>
    </row>
    <row r="43" spans="1:61" x14ac:dyDescent="0.15">
      <c r="A43" s="127"/>
      <c r="B43" s="125" t="s">
        <v>225</v>
      </c>
    </row>
    <row r="44" spans="1:61" x14ac:dyDescent="0.15">
      <c r="A44" s="131"/>
      <c r="B44" s="125" t="s">
        <v>226</v>
      </c>
    </row>
  </sheetData>
  <sheetProtection algorithmName="SHA-512" hashValue="VXMi3EMMpZ+1NYwNiZxKoGCa8c6QkSAk6to0IiRvZ0/OaJ2xn7NDbcE26YvJl3Ra3fFWAZFHRa7VHi3BEPO1hA==" saltValue="rTRWQXOpYRCQ4DKPHWrAYg==" spinCount="100000" sheet="1" objects="1" scenarios="1"/>
  <phoneticPr fontId="50" type="noConversion"/>
  <pageMargins left="0.7" right="0.7" top="0.75" bottom="0.75" header="0.3" footer="0.3"/>
  <pageSetup paperSize="9" orientation="portrait" r:id="rId1"/>
  <headerFooter>
    <oddFooter>&amp;L&amp;1#&amp;"Verdana"&amp;10&amp;K000000Public - KMD A/S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841F-A285-498C-A232-C18BBE946DB0}">
  <sheetPr codeName="Ark3"/>
  <dimension ref="A1:I22"/>
  <sheetViews>
    <sheetView workbookViewId="0">
      <selection activeCell="L27" sqref="L27"/>
    </sheetView>
  </sheetViews>
  <sheetFormatPr defaultColWidth="9" defaultRowHeight="15" x14ac:dyDescent="0.25"/>
  <cols>
    <col min="1" max="16384" width="9" style="2"/>
  </cols>
  <sheetData>
    <row r="1" spans="1:9" x14ac:dyDescent="0.25">
      <c r="A1" s="2">
        <v>2016</v>
      </c>
      <c r="B1" s="2" t="s">
        <v>227</v>
      </c>
      <c r="D1" s="353" t="s">
        <v>228</v>
      </c>
      <c r="E1" s="2">
        <v>1</v>
      </c>
      <c r="G1" s="353">
        <v>0</v>
      </c>
      <c r="I1" s="2">
        <v>1</v>
      </c>
    </row>
    <row r="2" spans="1:9" x14ac:dyDescent="0.25">
      <c r="A2" s="2">
        <v>2017</v>
      </c>
      <c r="B2" s="2" t="s">
        <v>229</v>
      </c>
      <c r="D2" s="353" t="s">
        <v>230</v>
      </c>
      <c r="E2" s="2">
        <v>2</v>
      </c>
      <c r="G2" s="2">
        <v>5</v>
      </c>
      <c r="I2" s="2">
        <v>2</v>
      </c>
    </row>
    <row r="3" spans="1:9" x14ac:dyDescent="0.25">
      <c r="A3" s="2">
        <v>2018</v>
      </c>
      <c r="B3" s="2" t="s">
        <v>231</v>
      </c>
      <c r="E3" s="2">
        <v>3</v>
      </c>
      <c r="G3" s="2">
        <v>6</v>
      </c>
      <c r="I3" s="2">
        <v>3</v>
      </c>
    </row>
    <row r="4" spans="1:9" x14ac:dyDescent="0.25">
      <c r="A4" s="2">
        <v>2019</v>
      </c>
      <c r="B4" s="2" t="s">
        <v>232</v>
      </c>
      <c r="E4" s="2">
        <v>4</v>
      </c>
      <c r="G4" s="2">
        <v>7</v>
      </c>
      <c r="I4" s="2">
        <v>4</v>
      </c>
    </row>
    <row r="5" spans="1:9" x14ac:dyDescent="0.25">
      <c r="A5" s="2">
        <v>2020</v>
      </c>
      <c r="B5" s="2" t="s">
        <v>233</v>
      </c>
      <c r="E5" s="2">
        <v>5</v>
      </c>
      <c r="G5" s="2">
        <v>8</v>
      </c>
      <c r="I5" s="2">
        <v>5</v>
      </c>
    </row>
    <row r="6" spans="1:9" x14ac:dyDescent="0.25">
      <c r="A6" s="2">
        <v>2021</v>
      </c>
      <c r="B6" s="2" t="s">
        <v>234</v>
      </c>
      <c r="E6" s="2">
        <v>6</v>
      </c>
      <c r="G6" s="2">
        <v>9</v>
      </c>
      <c r="I6" s="2">
        <v>6</v>
      </c>
    </row>
    <row r="7" spans="1:9" x14ac:dyDescent="0.25">
      <c r="A7" s="2">
        <v>2022</v>
      </c>
      <c r="B7" s="2" t="s">
        <v>235</v>
      </c>
      <c r="E7" s="2">
        <v>7</v>
      </c>
      <c r="G7" s="2">
        <v>10</v>
      </c>
      <c r="I7" s="2">
        <v>7</v>
      </c>
    </row>
    <row r="8" spans="1:9" x14ac:dyDescent="0.25">
      <c r="A8" s="2">
        <v>2023</v>
      </c>
      <c r="B8" s="353" t="s">
        <v>236</v>
      </c>
      <c r="E8" s="2">
        <v>8</v>
      </c>
      <c r="G8" s="2">
        <v>11</v>
      </c>
      <c r="I8" s="2">
        <v>8</v>
      </c>
    </row>
    <row r="9" spans="1:9" x14ac:dyDescent="0.25">
      <c r="A9" s="2">
        <v>2024</v>
      </c>
      <c r="B9" s="353" t="s">
        <v>237</v>
      </c>
      <c r="E9" s="2">
        <v>9</v>
      </c>
      <c r="G9" s="2">
        <v>12</v>
      </c>
      <c r="I9" s="2">
        <v>9</v>
      </c>
    </row>
    <row r="10" spans="1:9" x14ac:dyDescent="0.25">
      <c r="A10" s="2">
        <v>2025</v>
      </c>
      <c r="B10" s="353" t="s">
        <v>238</v>
      </c>
      <c r="E10" s="2">
        <v>10</v>
      </c>
      <c r="G10" s="2">
        <v>13</v>
      </c>
      <c r="I10" s="2">
        <v>10</v>
      </c>
    </row>
    <row r="11" spans="1:9" x14ac:dyDescent="0.25">
      <c r="A11" s="2">
        <v>2026</v>
      </c>
      <c r="B11" s="353" t="s">
        <v>239</v>
      </c>
      <c r="E11" s="2">
        <v>11</v>
      </c>
      <c r="I11" s="2">
        <v>11</v>
      </c>
    </row>
    <row r="12" spans="1:9" x14ac:dyDescent="0.25">
      <c r="E12" s="2">
        <v>12</v>
      </c>
      <c r="I12" s="2">
        <v>12</v>
      </c>
    </row>
    <row r="13" spans="1:9" x14ac:dyDescent="0.25">
      <c r="E13" s="2">
        <v>13</v>
      </c>
      <c r="I13" s="2">
        <v>13</v>
      </c>
    </row>
    <row r="14" spans="1:9" x14ac:dyDescent="0.25">
      <c r="I14" s="2">
        <v>14</v>
      </c>
    </row>
    <row r="15" spans="1:9" x14ac:dyDescent="0.25">
      <c r="I15" s="2">
        <v>15</v>
      </c>
    </row>
    <row r="16" spans="1:9" x14ac:dyDescent="0.25">
      <c r="I16" s="2">
        <v>16</v>
      </c>
    </row>
    <row r="17" spans="9:9" x14ac:dyDescent="0.25">
      <c r="I17" s="2">
        <v>17</v>
      </c>
    </row>
    <row r="18" spans="9:9" x14ac:dyDescent="0.25">
      <c r="I18" s="2">
        <v>18</v>
      </c>
    </row>
    <row r="19" spans="9:9" x14ac:dyDescent="0.25">
      <c r="I19" s="2">
        <v>19</v>
      </c>
    </row>
    <row r="20" spans="9:9" x14ac:dyDescent="0.25">
      <c r="I20" s="2">
        <v>20</v>
      </c>
    </row>
    <row r="21" spans="9:9" x14ac:dyDescent="0.25">
      <c r="I21" s="2">
        <v>21</v>
      </c>
    </row>
    <row r="22" spans="9:9" x14ac:dyDescent="0.25">
      <c r="I22" s="2">
        <v>22</v>
      </c>
    </row>
  </sheetData>
  <sheetProtection algorithmName="SHA-512" hashValue="KVudrbphDNMJnGD2lMHMJowrtsTartqLEoxBlxrjUtzzZ92/OUYCPldMe8clK2MIyk/FW7qHY/ioRzEVBsoPpA==" saltValue="7LferTLgNtf1FQJKJ1cJug==" spinCount="100000" sheet="1" selectLockedCells="1" selectUnlockedCells="1"/>
  <pageMargins left="0.7" right="0.7" top="0.75" bottom="0.75" header="0.3" footer="0.3"/>
  <pageSetup paperSize="9" orientation="portrait" r:id="rId1"/>
  <headerFooter>
    <oddFooter>&amp;L&amp;1#&amp;"Verdana"&amp;10&amp;K000000Public - KMD A/S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AF295D8F11AC344987BBB62FAD7824F" ma:contentTypeVersion="2" ma:contentTypeDescription="Opret et nyt dokument." ma:contentTypeScope="" ma:versionID="0814f35ec9ee582f8f092e7988fea0a3">
  <xsd:schema xmlns:xsd="http://www.w3.org/2001/XMLSchema" xmlns:xs="http://www.w3.org/2001/XMLSchema" xmlns:p="http://schemas.microsoft.com/office/2006/metadata/properties" xmlns:ns1="http://schemas.microsoft.com/sharepoint/v3" targetNamespace="http://schemas.microsoft.com/office/2006/metadata/properties" ma:root="true" ma:fieldsID="3fe48988bd14f1f5287e128ef4d8b91b" ns1:_="">
    <xsd:import namespace="http://schemas.microsoft.com/sharepoint/v3"/>
    <xsd:element name="properties">
      <xsd:complexType>
        <xsd:sequence>
          <xsd:element name="documentManagement">
            <xsd:complexType>
              <xsd:all>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ikesCount" ma:index="8" nillable="true" ma:displayName="Antallet af Synes godt om" ma:internalName="LikesCount">
      <xsd:simpleType>
        <xsd:restriction base="dms:Unknown"/>
      </xsd:simpleType>
    </xsd:element>
    <xsd:element name="LikedBy" ma:index="9" nillable="true" ma:displayName="Markeret som Synes godt om af"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LikedBy xmlns="http://schemas.microsoft.com/sharepoint/v3">
      <UserInfo>
        <DisplayName/>
        <AccountId xsi:nil="true"/>
        <AccountType/>
      </UserInfo>
    </LikedBy>
  </documentManagement>
</p:properties>
</file>

<file path=customXml/itemProps1.xml><?xml version="1.0" encoding="utf-8"?>
<ds:datastoreItem xmlns:ds="http://schemas.openxmlformats.org/officeDocument/2006/customXml" ds:itemID="{EA11529A-ED7D-45FA-9725-79623C837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171941-4975-4AAF-8E66-3CC28E687047}">
  <ds:schemaRefs>
    <ds:schemaRef ds:uri="http://schemas.microsoft.com/sharepoint/v3/contenttype/forms"/>
  </ds:schemaRefs>
</ds:datastoreItem>
</file>

<file path=customXml/itemProps3.xml><?xml version="1.0" encoding="utf-8"?>
<ds:datastoreItem xmlns:ds="http://schemas.openxmlformats.org/officeDocument/2006/customXml" ds:itemID="{BFDC559C-D1E0-4F86-A8AE-36A34AEFC2BD}">
  <ds:schemaRefs>
    <ds:schemaRef ds:uri="http://schemas.microsoft.com/office/2006/metadata/properties"/>
    <ds:schemaRef ds:uri="b313af5a-5f5f-49f2-8c9e-123875966652"/>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purl.org/dc/elements/1.1/"/>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Meddelelse om afh. af orlov</vt:lpstr>
      <vt:lpstr>Genoptagelse pkt. 12 beregning</vt:lpstr>
      <vt:lpstr>Vejl.til arbejdsgiver</vt:lpstr>
      <vt:lpstr>Vejl.til medarbejder</vt:lpstr>
      <vt:lpstr>Skematisk</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Larsen.John Reinhardt JLN</dc:creator>
  <cp:keywords/>
  <dc:description/>
  <cp:lastModifiedBy>Pia Meinholt</cp:lastModifiedBy>
  <cp:revision/>
  <dcterms:created xsi:type="dcterms:W3CDTF">2019-07-10T10:33:14Z</dcterms:created>
  <dcterms:modified xsi:type="dcterms:W3CDTF">2023-03-09T13:43:57Z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0x0101000AF295D8F11AC344987BBB62FAD7824F</vt:lpwstr>
  </property>
  <property fmtid="{D5CDD505-2E9C-101B-9397-08002B2CF9AE}" pid="3" name="MSIP_Label_4124209f-b7af-4782-9436-7173fbe5c694_Enabled">
    <vt:lpwstr>true</vt:lpwstr>
  </property>
  <property fmtid="{D5CDD505-2E9C-101B-9397-08002B2CF9AE}" pid="4" name="MSIP_Label_4124209f-b7af-4782-9436-7173fbe5c694_SetDate">
    <vt:lpwstr>2023-03-09T12:42:19Z</vt:lpwstr>
  </property>
  <property fmtid="{D5CDD505-2E9C-101B-9397-08002B2CF9AE}" pid="5" name="MSIP_Label_4124209f-b7af-4782-9436-7173fbe5c694_Method">
    <vt:lpwstr>Privileged</vt:lpwstr>
  </property>
  <property fmtid="{D5CDD505-2E9C-101B-9397-08002B2CF9AE}" pid="6" name="MSIP_Label_4124209f-b7af-4782-9436-7173fbe5c694_Name">
    <vt:lpwstr>4124209f-b7af-4782-9436-7173fbe5c694</vt:lpwstr>
  </property>
  <property fmtid="{D5CDD505-2E9C-101B-9397-08002B2CF9AE}" pid="7" name="MSIP_Label_4124209f-b7af-4782-9436-7173fbe5c694_SiteId">
    <vt:lpwstr>1e2ad6d6-274f-43e8-89ef-d36d65bb83b5</vt:lpwstr>
  </property>
  <property fmtid="{D5CDD505-2E9C-101B-9397-08002B2CF9AE}" pid="8" name="MSIP_Label_4124209f-b7af-4782-9436-7173fbe5c694_ActionId">
    <vt:lpwstr>afc6ef16-19d5-4e69-bfc4-9520b8225d22</vt:lpwstr>
  </property>
  <property fmtid="{D5CDD505-2E9C-101B-9397-08002B2CF9AE}" pid="9" name="MSIP_Label_4124209f-b7af-4782-9436-7173fbe5c694_ContentBits">
    <vt:lpwstr>2</vt:lpwstr>
  </property>
</Properties>
</file>